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sf-my.sharepoint.com/personal/ka_fodterapeut_dk/Documents/Kirsten Privat/Kirsten Andersen/"/>
    </mc:Choice>
  </mc:AlternateContent>
  <xr:revisionPtr revIDLastSave="0" documentId="8_{85071156-58E2-4C39-A35C-3984E25614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DTERAPINØGLE" sheetId="2" r:id="rId1"/>
    <sheet name="FODTERAPIBEREGN" sheetId="3" r:id="rId2"/>
    <sheet name="39A" sheetId="4" r:id="rId3"/>
    <sheet name="39B" sheetId="5" r:id="rId4"/>
    <sheet name="39C" sheetId="6" r:id="rId5"/>
    <sheet name="39D" sheetId="7" r:id="rId6"/>
    <sheet name="39E" sheetId="8" r:id="rId7"/>
  </sheets>
  <externalReferences>
    <externalReference r:id="rId8"/>
    <externalReference r:id="rId9"/>
    <externalReference r:id="rId10"/>
  </externalReferences>
  <definedNames>
    <definedName name="_0301">'[1]2A'!#REF!</definedName>
    <definedName name="Hej">#REF!</definedName>
    <definedName name="K029B8">'[2]5B'!#REF!</definedName>
    <definedName name="K05B2">'[2]5B'!#REF!</definedName>
    <definedName name="K06BN1">'[2]6B'!#REF!</definedName>
    <definedName name="K08BN1">'[2]8B'!#REF!</definedName>
    <definedName name="K10C1">'[2]10C'!#REF!</definedName>
    <definedName name="K10C3">'[2]10C'!#REF!</definedName>
    <definedName name="K10C4">'[2]10C'!#REF!</definedName>
    <definedName name="K11BN1">'[2]11B'!#REF!</definedName>
    <definedName name="K14A3">'[2]14A'!#REF!</definedName>
    <definedName name="K14AN2">'[2]14A'!#REF!</definedName>
    <definedName name="K17AN1">'[2]17A'!#REF!</definedName>
    <definedName name="K18BN1">'[2]18B'!#REF!</definedName>
    <definedName name="K20AN1">'[2]20A'!#REF!</definedName>
    <definedName name="K20AN2">'[2]20A'!#REF!</definedName>
    <definedName name="K20AN3">'[2]20A'!#REF!</definedName>
    <definedName name="K20AN4">'[2]20A'!#REF!</definedName>
    <definedName name="K22A1">#REF!</definedName>
    <definedName name="K22A2">#REF!</definedName>
    <definedName name="K22AN1">#REF!</definedName>
    <definedName name="K22AN2">#REF!</definedName>
    <definedName name="K22AN3">#REF!</definedName>
    <definedName name="K22B0A">#REF!</definedName>
    <definedName name="K22B0O">#REF!</definedName>
    <definedName name="K22B1">#REF!</definedName>
    <definedName name="K22B2">#REF!</definedName>
    <definedName name="K22BN1">#REF!</definedName>
    <definedName name="K22BN2">#REF!</definedName>
    <definedName name="K22BN3">#REF!</definedName>
    <definedName name="K22BN4">#REF!</definedName>
    <definedName name="K22BN5">#REF!</definedName>
    <definedName name="K22C0A">#REF!</definedName>
    <definedName name="K22C0O">#REF!</definedName>
    <definedName name="K22C1">#REF!</definedName>
    <definedName name="K22C3">#REF!</definedName>
    <definedName name="K22CN1">#REF!</definedName>
    <definedName name="K22CN2">#REF!</definedName>
    <definedName name="K22CN3">#REF!</definedName>
    <definedName name="K22D0A">#REF!</definedName>
    <definedName name="K22D0O">#REF!</definedName>
    <definedName name="K22D1">#REF!</definedName>
    <definedName name="K22DN1">#REF!</definedName>
    <definedName name="K22DN2">#REF!</definedName>
    <definedName name="K22DN3">#REF!</definedName>
    <definedName name="K23AN1">'[2]23A'!#REF!</definedName>
    <definedName name="K23AN4">'[2]23A'!#REF!</definedName>
    <definedName name="K24AN1">'[2]24A'!#REF!</definedName>
    <definedName name="K28AN4">'[2]28A'!#REF!</definedName>
    <definedName name="K35AN1">'[2]35A'!#REF!</definedName>
    <definedName name="K36A0A">#REF!</definedName>
    <definedName name="K36A0O">#REF!</definedName>
    <definedName name="K36A1">#REF!</definedName>
    <definedName name="K36AN3">#REF!</definedName>
    <definedName name="K36AN4">#REF!</definedName>
    <definedName name="K36B0A">#REF!</definedName>
    <definedName name="K36B0O">#REF!</definedName>
    <definedName name="K36B1">#REF!</definedName>
    <definedName name="K36BN1">#REF!</definedName>
    <definedName name="K36BN2">#REF!</definedName>
    <definedName name="K36BN3">#REF!</definedName>
    <definedName name="K36BN4">#REF!</definedName>
    <definedName name="K36C0A">#REF!</definedName>
    <definedName name="K36C0O">#REF!</definedName>
    <definedName name="K36C1">#REF!</definedName>
    <definedName name="K36CN1">#REF!</definedName>
    <definedName name="K36CN2">#REF!</definedName>
    <definedName name="K38AN3">'[2]38A'!#REF!</definedName>
    <definedName name="K99BN9">'[2]6B'!#REF!</definedName>
    <definedName name="OPSLAG2">[3]opslag.!$B$6:$G$61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2" i="8" l="1"/>
  <c r="M51" i="8"/>
  <c r="E7" i="8"/>
  <c r="K45" i="8" s="1"/>
  <c r="A7" i="8"/>
  <c r="E6" i="8"/>
  <c r="M52" i="7"/>
  <c r="M51" i="7"/>
  <c r="K40" i="7"/>
  <c r="M40" i="7" s="1"/>
  <c r="K23" i="7"/>
  <c r="K19" i="7"/>
  <c r="M19" i="7" s="1"/>
  <c r="K16" i="7"/>
  <c r="K14" i="7"/>
  <c r="E7" i="7"/>
  <c r="K46" i="7" s="1"/>
  <c r="L46" i="7" s="1"/>
  <c r="A7" i="7"/>
  <c r="E6" i="7"/>
  <c r="M42" i="6"/>
  <c r="M41" i="6"/>
  <c r="K39" i="6"/>
  <c r="M39" i="6" s="1"/>
  <c r="L38" i="6"/>
  <c r="K38" i="6"/>
  <c r="L36" i="6"/>
  <c r="K36" i="6"/>
  <c r="K34" i="6"/>
  <c r="M34" i="6" s="1"/>
  <c r="K31" i="6"/>
  <c r="M31" i="6" s="1"/>
  <c r="L31" i="6" s="1"/>
  <c r="K29" i="6"/>
  <c r="M29" i="6" s="1"/>
  <c r="K26" i="6"/>
  <c r="M26" i="6" s="1"/>
  <c r="L26" i="6" s="1"/>
  <c r="K24" i="6"/>
  <c r="M24" i="6" s="1"/>
  <c r="K22" i="6"/>
  <c r="M22" i="6" s="1"/>
  <c r="L22" i="6" s="1"/>
  <c r="K20" i="6"/>
  <c r="M20" i="6" s="1"/>
  <c r="K17" i="6"/>
  <c r="M17" i="6" s="1"/>
  <c r="L17" i="6" s="1"/>
  <c r="K14" i="6"/>
  <c r="M14" i="6" s="1"/>
  <c r="E7" i="6"/>
  <c r="K33" i="6" s="1"/>
  <c r="A7" i="6"/>
  <c r="E6" i="6"/>
  <c r="M37" i="5"/>
  <c r="M36" i="5"/>
  <c r="K33" i="5"/>
  <c r="L33" i="5" s="1"/>
  <c r="K31" i="5"/>
  <c r="L31" i="5" s="1"/>
  <c r="M28" i="5"/>
  <c r="L28" i="5"/>
  <c r="K28" i="5"/>
  <c r="K26" i="5"/>
  <c r="M26" i="5" s="1"/>
  <c r="M22" i="5"/>
  <c r="L22" i="5"/>
  <c r="K22" i="5"/>
  <c r="K21" i="5"/>
  <c r="M21" i="5" s="1"/>
  <c r="M18" i="5"/>
  <c r="L18" i="5"/>
  <c r="K18" i="5"/>
  <c r="K17" i="5"/>
  <c r="M17" i="5" s="1"/>
  <c r="M13" i="5"/>
  <c r="L13" i="5"/>
  <c r="K13" i="5"/>
  <c r="E7" i="5"/>
  <c r="K32" i="5" s="1"/>
  <c r="L32" i="5" s="1"/>
  <c r="A7" i="5"/>
  <c r="E6" i="5"/>
  <c r="M57" i="4"/>
  <c r="M56" i="4"/>
  <c r="K53" i="4"/>
  <c r="L53" i="4" s="1"/>
  <c r="K50" i="4"/>
  <c r="M50" i="4" s="1"/>
  <c r="K48" i="4"/>
  <c r="K45" i="4"/>
  <c r="M45" i="4" s="1"/>
  <c r="K43" i="4"/>
  <c r="K41" i="4"/>
  <c r="M41" i="4" s="1"/>
  <c r="K38" i="4"/>
  <c r="M38" i="4" s="1"/>
  <c r="K36" i="4"/>
  <c r="K33" i="4"/>
  <c r="K31" i="4"/>
  <c r="M31" i="4" s="1"/>
  <c r="K29" i="4"/>
  <c r="K27" i="4"/>
  <c r="M27" i="4" s="1"/>
  <c r="K24" i="4"/>
  <c r="K21" i="4"/>
  <c r="M21" i="4" s="1"/>
  <c r="K19" i="4"/>
  <c r="K17" i="4"/>
  <c r="M17" i="4" s="1"/>
  <c r="K14" i="4"/>
  <c r="E7" i="4"/>
  <c r="K52" i="4" s="1"/>
  <c r="L52" i="4" s="1"/>
  <c r="A7" i="4"/>
  <c r="E6" i="4"/>
  <c r="I12" i="3"/>
  <c r="G12" i="3"/>
  <c r="G13" i="3" s="1"/>
  <c r="G16" i="3" s="1"/>
  <c r="I7" i="3"/>
  <c r="G7" i="3"/>
  <c r="G10" i="3" s="1"/>
  <c r="G20" i="3" s="1"/>
  <c r="G6" i="3"/>
  <c r="D4" i="3"/>
  <c r="E22" i="2"/>
  <c r="E21" i="2"/>
  <c r="J12" i="2"/>
  <c r="J11" i="2"/>
  <c r="J9" i="2"/>
  <c r="J8" i="2"/>
  <c r="J5" i="2"/>
  <c r="L33" i="6" l="1"/>
  <c r="M33" i="6"/>
  <c r="L33" i="4"/>
  <c r="L14" i="7"/>
  <c r="L14" i="4"/>
  <c r="M45" i="8"/>
  <c r="L45" i="8" s="1"/>
  <c r="L19" i="4"/>
  <c r="L38" i="4"/>
  <c r="K47" i="7"/>
  <c r="L47" i="7" s="1"/>
  <c r="K13" i="8"/>
  <c r="K18" i="8"/>
  <c r="K22" i="8"/>
  <c r="K28" i="8"/>
  <c r="K46" i="8"/>
  <c r="L46" i="8" s="1"/>
  <c r="M14" i="4"/>
  <c r="M19" i="4"/>
  <c r="M24" i="4"/>
  <c r="L24" i="4" s="1"/>
  <c r="M29" i="4"/>
  <c r="L29" i="4" s="1"/>
  <c r="M33" i="4"/>
  <c r="M43" i="4"/>
  <c r="L43" i="4" s="1"/>
  <c r="M48" i="4"/>
  <c r="L48" i="4" s="1"/>
  <c r="K14" i="5"/>
  <c r="K19" i="5"/>
  <c r="K23" i="5"/>
  <c r="K29" i="5"/>
  <c r="K34" i="5"/>
  <c r="L14" i="6"/>
  <c r="L20" i="6"/>
  <c r="L24" i="6"/>
  <c r="L29" i="6"/>
  <c r="L34" i="6"/>
  <c r="L39" i="6"/>
  <c r="M14" i="7"/>
  <c r="L19" i="7"/>
  <c r="K24" i="7"/>
  <c r="K29" i="7"/>
  <c r="K33" i="7"/>
  <c r="K38" i="7"/>
  <c r="K43" i="7"/>
  <c r="K41" i="8"/>
  <c r="K15" i="4"/>
  <c r="K20" i="4"/>
  <c r="K25" i="4"/>
  <c r="K30" i="4"/>
  <c r="K34" i="4"/>
  <c r="K39" i="4"/>
  <c r="K44" i="4"/>
  <c r="K49" i="4"/>
  <c r="K54" i="4"/>
  <c r="K15" i="7"/>
  <c r="K48" i="7"/>
  <c r="L48" i="7" s="1"/>
  <c r="K47" i="8"/>
  <c r="L47" i="8" s="1"/>
  <c r="K37" i="8"/>
  <c r="K15" i="6"/>
  <c r="K21" i="6"/>
  <c r="K25" i="6"/>
  <c r="K30" i="6"/>
  <c r="K35" i="6"/>
  <c r="K20" i="7"/>
  <c r="K14" i="8"/>
  <c r="K19" i="8"/>
  <c r="K24" i="8"/>
  <c r="K29" i="8"/>
  <c r="K33" i="8"/>
  <c r="K38" i="8"/>
  <c r="K43" i="8"/>
  <c r="K32" i="8"/>
  <c r="K15" i="5"/>
  <c r="K20" i="5"/>
  <c r="K25" i="5"/>
  <c r="K30" i="5"/>
  <c r="K25" i="7"/>
  <c r="K30" i="7"/>
  <c r="K34" i="7"/>
  <c r="K39" i="7"/>
  <c r="K44" i="7"/>
  <c r="K49" i="7"/>
  <c r="K48" i="8"/>
  <c r="L48" i="8" s="1"/>
  <c r="L17" i="4"/>
  <c r="L21" i="4"/>
  <c r="L31" i="4"/>
  <c r="L41" i="4"/>
  <c r="L45" i="4"/>
  <c r="K17" i="7"/>
  <c r="K21" i="7"/>
  <c r="K15" i="8"/>
  <c r="K20" i="8"/>
  <c r="K25" i="8"/>
  <c r="K30" i="8"/>
  <c r="K34" i="8"/>
  <c r="K39" i="8"/>
  <c r="K44" i="8"/>
  <c r="K49" i="8"/>
  <c r="L27" i="4"/>
  <c r="L50" i="4"/>
  <c r="M36" i="4"/>
  <c r="L36" i="4" s="1"/>
  <c r="K18" i="4"/>
  <c r="K28" i="4"/>
  <c r="K37" i="4"/>
  <c r="K51" i="4"/>
  <c r="L51" i="4" s="1"/>
  <c r="L17" i="5"/>
  <c r="L21" i="5"/>
  <c r="L26" i="5"/>
  <c r="K37" i="6"/>
  <c r="L37" i="6" s="1"/>
  <c r="K13" i="7"/>
  <c r="L40" i="7"/>
  <c r="K27" i="7"/>
  <c r="K31" i="7"/>
  <c r="K36" i="7"/>
  <c r="K45" i="7"/>
  <c r="K13" i="4"/>
  <c r="K22" i="4"/>
  <c r="K32" i="4"/>
  <c r="K42" i="4"/>
  <c r="K46" i="4"/>
  <c r="K13" i="6"/>
  <c r="K18" i="6"/>
  <c r="K23" i="6"/>
  <c r="K27" i="6"/>
  <c r="K18" i="7"/>
  <c r="K22" i="7"/>
  <c r="K17" i="8"/>
  <c r="K21" i="8"/>
  <c r="K27" i="8"/>
  <c r="K31" i="8"/>
  <c r="K36" i="8"/>
  <c r="K40" i="8"/>
  <c r="K28" i="7"/>
  <c r="K32" i="7"/>
  <c r="K37" i="7"/>
  <c r="K41" i="7"/>
  <c r="G23" i="3"/>
  <c r="G25" i="3" s="1"/>
  <c r="G28" i="3" s="1"/>
  <c r="M49" i="7" l="1"/>
  <c r="L49" i="7" s="1"/>
  <c r="M27" i="8"/>
  <c r="L27" i="8" s="1"/>
  <c r="M34" i="5"/>
  <c r="L34" i="5"/>
  <c r="M15" i="6"/>
  <c r="L15" i="6"/>
  <c r="M31" i="8"/>
  <c r="L31" i="8" s="1"/>
  <c r="M20" i="8"/>
  <c r="L20" i="8"/>
  <c r="M43" i="7"/>
  <c r="L43" i="7"/>
  <c r="M17" i="8"/>
  <c r="L17" i="8" s="1"/>
  <c r="M18" i="4"/>
  <c r="L18" i="4"/>
  <c r="M30" i="7"/>
  <c r="L30" i="7" s="1"/>
  <c r="M19" i="8"/>
  <c r="L19" i="8"/>
  <c r="M54" i="4"/>
  <c r="L54" i="4"/>
  <c r="M33" i="7"/>
  <c r="L33" i="7"/>
  <c r="M29" i="5"/>
  <c r="L29" i="5"/>
  <c r="M28" i="8"/>
  <c r="L28" i="8"/>
  <c r="M44" i="7"/>
  <c r="L44" i="7"/>
  <c r="M29" i="8"/>
  <c r="L29" i="8"/>
  <c r="M28" i="4"/>
  <c r="L28" i="4"/>
  <c r="M25" i="8"/>
  <c r="L25" i="8"/>
  <c r="M33" i="8"/>
  <c r="L33" i="8"/>
  <c r="M21" i="8"/>
  <c r="L21" i="8" s="1"/>
  <c r="M45" i="7"/>
  <c r="L45" i="7"/>
  <c r="M15" i="7"/>
  <c r="L15" i="7"/>
  <c r="M23" i="5"/>
  <c r="L23" i="5"/>
  <c r="M24" i="7"/>
  <c r="L24" i="7"/>
  <c r="M19" i="5"/>
  <c r="L19" i="5"/>
  <c r="M18" i="8"/>
  <c r="L18" i="8"/>
  <c r="M42" i="4"/>
  <c r="L42" i="4"/>
  <c r="M30" i="8"/>
  <c r="L30" i="8"/>
  <c r="M38" i="8"/>
  <c r="L38" i="8"/>
  <c r="M15" i="4"/>
  <c r="L15" i="4"/>
  <c r="M37" i="4"/>
  <c r="L37" i="4"/>
  <c r="M24" i="8"/>
  <c r="L24" i="8"/>
  <c r="M25" i="7"/>
  <c r="L25" i="7" s="1"/>
  <c r="M49" i="4"/>
  <c r="L49" i="4"/>
  <c r="M22" i="8"/>
  <c r="L22" i="8"/>
  <c r="M27" i="6"/>
  <c r="L27" i="6" s="1"/>
  <c r="M30" i="5"/>
  <c r="L30" i="5" s="1"/>
  <c r="M37" i="7"/>
  <c r="L37" i="7" s="1"/>
  <c r="M39" i="4"/>
  <c r="L39" i="4"/>
  <c r="M14" i="5"/>
  <c r="L14" i="5"/>
  <c r="M13" i="8"/>
  <c r="L13" i="8"/>
  <c r="M20" i="4"/>
  <c r="L20" i="4"/>
  <c r="M39" i="7"/>
  <c r="L39" i="7" s="1"/>
  <c r="M15" i="8"/>
  <c r="L15" i="8"/>
  <c r="M38" i="7"/>
  <c r="L38" i="7"/>
  <c r="M36" i="7"/>
  <c r="L36" i="7"/>
  <c r="M21" i="7"/>
  <c r="L21" i="7" s="1"/>
  <c r="M18" i="7"/>
  <c r="L18" i="7" s="1"/>
  <c r="M31" i="7"/>
  <c r="L31" i="7"/>
  <c r="M41" i="7"/>
  <c r="L41" i="7"/>
  <c r="M35" i="6"/>
  <c r="L35" i="6"/>
  <c r="M32" i="7"/>
  <c r="L32" i="7" s="1"/>
  <c r="L18" i="6"/>
  <c r="M18" i="6"/>
  <c r="M13" i="7"/>
  <c r="L13" i="7"/>
  <c r="M49" i="8"/>
  <c r="L49" i="8"/>
  <c r="M20" i="5"/>
  <c r="L20" i="5" s="1"/>
  <c r="M30" i="6"/>
  <c r="L30" i="6"/>
  <c r="M34" i="4"/>
  <c r="L34" i="4"/>
  <c r="M36" i="8"/>
  <c r="L36" i="8" s="1"/>
  <c r="M34" i="8"/>
  <c r="L34" i="8"/>
  <c r="M41" i="8"/>
  <c r="L41" i="8"/>
  <c r="M34" i="7"/>
  <c r="L34" i="7" s="1"/>
  <c r="M22" i="7"/>
  <c r="L22" i="7" s="1"/>
  <c r="M17" i="7"/>
  <c r="L17" i="7" s="1"/>
  <c r="M14" i="8"/>
  <c r="L14" i="8"/>
  <c r="M29" i="7"/>
  <c r="L29" i="7"/>
  <c r="M44" i="4"/>
  <c r="L44" i="4"/>
  <c r="M23" i="6"/>
  <c r="L23" i="6" s="1"/>
  <c r="M25" i="5"/>
  <c r="L25" i="5"/>
  <c r="M15" i="5"/>
  <c r="L15" i="5" s="1"/>
  <c r="M25" i="6"/>
  <c r="L25" i="6"/>
  <c r="M30" i="4"/>
  <c r="L30" i="4"/>
  <c r="M43" i="8"/>
  <c r="L43" i="8"/>
  <c r="M32" i="4"/>
  <c r="L32" i="4"/>
  <c r="M37" i="8"/>
  <c r="L37" i="8"/>
  <c r="M22" i="4"/>
  <c r="L22" i="4"/>
  <c r="M13" i="4"/>
  <c r="L13" i="4"/>
  <c r="M27" i="7"/>
  <c r="L27" i="7"/>
  <c r="M20" i="7"/>
  <c r="L20" i="7"/>
  <c r="M28" i="7"/>
  <c r="L28" i="7"/>
  <c r="M13" i="6"/>
  <c r="L13" i="6" s="1"/>
  <c r="M44" i="8"/>
  <c r="L44" i="8"/>
  <c r="M40" i="8"/>
  <c r="L40" i="8" s="1"/>
  <c r="M46" i="4"/>
  <c r="L46" i="4"/>
  <c r="M39" i="8"/>
  <c r="L39" i="8"/>
  <c r="M32" i="8"/>
  <c r="L32" i="8"/>
  <c r="M21" i="6"/>
  <c r="L21" i="6"/>
  <c r="M25" i="4"/>
  <c r="L25" i="4"/>
</calcChain>
</file>

<file path=xl/sharedStrings.xml><?xml version="1.0" encoding="utf-8"?>
<sst xmlns="http://schemas.openxmlformats.org/spreadsheetml/2006/main" count="421" uniqueCount="102">
  <si>
    <t xml:space="preserve">Nøgletal for fodterapi </t>
  </si>
  <si>
    <t>Tidspunkt for beregningen</t>
  </si>
  <si>
    <t>Nettoprisindekset 2015</t>
  </si>
  <si>
    <t>Nettoprisindekset pr. 1. januar/1. juli dette år</t>
  </si>
  <si>
    <t>Nettoprisindeks ½ år tidligere</t>
  </si>
  <si>
    <t>Indtast reguleringsprocenten for ansatte i regioner pr. 1. april/1. oktober/1. januar dette år</t>
  </si>
  <si>
    <t>Reguleringsprocenten for ansatte i regioner ½ år tidligere</t>
  </si>
  <si>
    <t>Tilskud speciale 54- diabetes</t>
  </si>
  <si>
    <t>%</t>
  </si>
  <si>
    <t>Tilskud speciale 55- nedgroede negle</t>
  </si>
  <si>
    <t>Tilskud speciale 59 - arvævspatienter</t>
  </si>
  <si>
    <t>Tilskud speciale 60 - svær ledgigt</t>
  </si>
  <si>
    <t>Kørselsgodtgørelse pr. 1. januar dette år</t>
  </si>
  <si>
    <t>Indtil 20.000 km</t>
  </si>
  <si>
    <t>over 20.000 km</t>
  </si>
  <si>
    <t xml:space="preserve">Fodterapi </t>
  </si>
  <si>
    <t xml:space="preserve">Regulering af honorarer pr. </t>
  </si>
  <si>
    <t>½ år tidligere</t>
  </si>
  <si>
    <t>Reguleringsprocent for ansatte i regioner</t>
  </si>
  <si>
    <t>Stigning i procent det sidste halve år</t>
  </si>
  <si>
    <t>Modregningen er for, at fodterapeuterne kan</t>
  </si>
  <si>
    <t>Nettoprisindekset</t>
  </si>
  <si>
    <t>indbetale 500.000 kr. til anvendelse til forhøjelse</t>
  </si>
  <si>
    <t>Stigning det sidste halve år</t>
  </si>
  <si>
    <t>af honorar for udvalgte ydelser. Modregningen</t>
  </si>
  <si>
    <t>faldt bort pr. 01/04 2017, da de 500.000 kr. er</t>
  </si>
  <si>
    <t>Omkostningsandel:</t>
  </si>
  <si>
    <t>tilbagebetalt.</t>
  </si>
  <si>
    <t>34 % af den procentvise stigning i nettoprisindeks for det sidste ½ år</t>
  </si>
  <si>
    <t>Grundet overenskomstforhandlingerne i foråret 2018 var</t>
  </si>
  <si>
    <t xml:space="preserve">reguleringen forsinket, og der blev derfor først reguleret pr. </t>
  </si>
  <si>
    <t>Nettoandel:</t>
  </si>
  <si>
    <t>1/6-2018. Grundet dette var reguleringsprocenten for denne</t>
  </si>
  <si>
    <t>66% af den procentvise stigning i 
den særlige reguleringsprocent</t>
  </si>
  <si>
    <t>periode =AFRUND(0,33%*(1+2/4);2)=0,50, ved oktober 2018</t>
  </si>
  <si>
    <t>for regioner for det sidste ½ år</t>
  </si>
  <si>
    <t>reguleringen bliver der reguleret ud fra den ordinære</t>
  </si>
  <si>
    <t>reguleringsprocent 0,33 %.</t>
  </si>
  <si>
    <t>Omkostningsandel + nettoandel</t>
  </si>
  <si>
    <t>Reguleringsprocenten pr.</t>
  </si>
  <si>
    <t xml:space="preserve">Modregning </t>
  </si>
  <si>
    <t>Midlertidig kompensation for manglende honorering</t>
  </si>
  <si>
    <t>Stigning i honorarer i det sidste ½ år</t>
  </si>
  <si>
    <t>Fodbehandling</t>
  </si>
  <si>
    <t>Fodbehandling af sukkersyge patienter 54</t>
  </si>
  <si>
    <t>Gældende fra</t>
  </si>
  <si>
    <t>Overenskomstens §§ 20-23</t>
  </si>
  <si>
    <t>Grundhonorarer og honorarer</t>
  </si>
  <si>
    <t>Ydelse</t>
  </si>
  <si>
    <t>Ydelsesnummer</t>
  </si>
  <si>
    <t>Honorar ved sidste afregning</t>
  </si>
  <si>
    <t>Fuldt honorar</t>
  </si>
  <si>
    <t>Tilskud</t>
  </si>
  <si>
    <t>Patientandel</t>
  </si>
  <si>
    <t>Journaloptagelse</t>
  </si>
  <si>
    <t>Kontrol og/eller eftersyn samt små ydelser</t>
  </si>
  <si>
    <t>Video konsultation/vejledning</t>
  </si>
  <si>
    <t>Bøjlebehandling</t>
  </si>
  <si>
    <t>Behandling før påsætning af 1 ny bøjle</t>
  </si>
  <si>
    <t>Fremstilling og påsætning af 1 ny bøjle</t>
  </si>
  <si>
    <t>Fremstilling og påsætning af bøjler udover 1</t>
  </si>
  <si>
    <t>Korrektion af 1 bøjle</t>
  </si>
  <si>
    <t xml:space="preserve">Korrektion af 2 bøjler </t>
  </si>
  <si>
    <t>Korrektion af op til 10 bøjler inkl.</t>
  </si>
  <si>
    <t>OBS ved regulering 01-04-2023 fjernes "-0,01" fra formlen på speciale 54 og 60 (2145)</t>
  </si>
  <si>
    <t>Ortheser</t>
  </si>
  <si>
    <t>Ortheser fremstillet af silicone</t>
  </si>
  <si>
    <t>Indlæg</t>
  </si>
  <si>
    <t>Indlæg - Type I, enkelt</t>
  </si>
  <si>
    <t> </t>
  </si>
  <si>
    <t>Indlæg - Type I, par</t>
  </si>
  <si>
    <t>Indlæg - Type II, enkelt</t>
  </si>
  <si>
    <t>Indlæg - Type II, par</t>
  </si>
  <si>
    <t>Indlæg - Type III, enkelt</t>
  </si>
  <si>
    <t>Indlæg - Type III, par</t>
  </si>
  <si>
    <t>Tilretning af indlæg</t>
  </si>
  <si>
    <t>Indlægsundersøgelse</t>
  </si>
  <si>
    <t>Fodstatus</t>
  </si>
  <si>
    <t>Første fodstatus (nyhenvist patient)</t>
  </si>
  <si>
    <t>Fodstatus med anden samtidig behandling</t>
  </si>
  <si>
    <t>Opdatering af fodstatus ved skift i risikogruppe</t>
  </si>
  <si>
    <t>Beskæringsydelser</t>
  </si>
  <si>
    <t>Behandlingsydelse A</t>
  </si>
  <si>
    <t>Behandlingsydelse B</t>
  </si>
  <si>
    <t>Behandlingsydelse C</t>
  </si>
  <si>
    <t>Sårbehandling</t>
  </si>
  <si>
    <t>Sårbehandling med anden samtidig behandling</t>
  </si>
  <si>
    <t>Behandling uden tilskud</t>
  </si>
  <si>
    <t>Afstandstillæg</t>
  </si>
  <si>
    <t>Afstandstillæg 0-5 km</t>
  </si>
  <si>
    <t>Afstandstillæg 5-10 km</t>
  </si>
  <si>
    <t>Afstandstillæg over 10 km</t>
  </si>
  <si>
    <t>Afstandstillæg - plejehjem/pensionist i egen hjem (0-5 km)</t>
  </si>
  <si>
    <t>Afstandstillæg - plejehjem/pensionist i egen hjem (5-10 km)</t>
  </si>
  <si>
    <t>Afstandstillæg - plejehjem/pensionist i egen hjem (over 10 km)</t>
  </si>
  <si>
    <t>Afstandstillæg uden tilskud</t>
  </si>
  <si>
    <t>Kørselsgodtgørelse</t>
  </si>
  <si>
    <t>Over 20.000 km</t>
  </si>
  <si>
    <t>Fodbehandling af patienter  med nedgroede tånegle 55</t>
  </si>
  <si>
    <t>Fodbehandling af arvævspatienter efter strålebehandling 59</t>
  </si>
  <si>
    <t>Fodbehandling af patienter med svær leddegigt 60</t>
  </si>
  <si>
    <t>Fodbehandling af patienter med psoriasis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</si>
</sst>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444444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2" borderId="4" xfId="0" applyFont="1" applyFill="1" applyBorder="1"/>
    <xf numFmtId="0" fontId="0" fillId="2" borderId="0" xfId="0" applyFill="1"/>
    <xf numFmtId="0" fontId="0" fillId="2" borderId="5" xfId="0" applyFill="1" applyBorder="1"/>
    <xf numFmtId="0" fontId="0" fillId="2" borderId="4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4" xfId="0" applyFill="1" applyBorder="1"/>
    <xf numFmtId="0" fontId="0" fillId="3" borderId="0" xfId="0" applyFill="1"/>
    <xf numFmtId="0" fontId="0" fillId="3" borderId="10" xfId="0" applyFill="1" applyBorder="1"/>
    <xf numFmtId="0" fontId="0" fillId="3" borderId="5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2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8" xfId="0" applyFill="1" applyBorder="1"/>
    <xf numFmtId="2" fontId="0" fillId="0" borderId="0" xfId="0" applyNumberFormat="1" applyAlignment="1">
      <alignment horizontal="center"/>
    </xf>
    <xf numFmtId="2" fontId="0" fillId="4" borderId="0" xfId="0" applyNumberFormat="1" applyFill="1" applyAlignment="1">
      <alignment horizontal="center"/>
    </xf>
    <xf numFmtId="2" fontId="0" fillId="5" borderId="0" xfId="0" applyNumberFormat="1" applyFill="1" applyAlignment="1">
      <alignment horizontal="center"/>
    </xf>
    <xf numFmtId="0" fontId="1" fillId="2" borderId="0" xfId="0" applyFont="1" applyFill="1"/>
    <xf numFmtId="2" fontId="0" fillId="3" borderId="13" xfId="0" applyNumberFormat="1" applyFill="1" applyBorder="1"/>
    <xf numFmtId="0" fontId="0" fillId="6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0" xfId="0" applyFill="1"/>
    <xf numFmtId="0" fontId="0" fillId="6" borderId="5" xfId="0" applyFill="1" applyBorder="1"/>
    <xf numFmtId="2" fontId="0" fillId="3" borderId="10" xfId="0" applyNumberFormat="1" applyFill="1" applyBorder="1"/>
    <xf numFmtId="0" fontId="0" fillId="6" borderId="15" xfId="0" applyFill="1" applyBorder="1"/>
    <xf numFmtId="0" fontId="0" fillId="6" borderId="16" xfId="0" applyFill="1" applyBorder="1"/>
    <xf numFmtId="0" fontId="0" fillId="6" borderId="18" xfId="0" applyFill="1" applyBorder="1"/>
    <xf numFmtId="0" fontId="0" fillId="7" borderId="1" xfId="0" applyFill="1" applyBorder="1"/>
    <xf numFmtId="0" fontId="0" fillId="7" borderId="2" xfId="0" applyFill="1" applyBorder="1"/>
    <xf numFmtId="0" fontId="0" fillId="7" borderId="3" xfId="0" applyFill="1" applyBorder="1"/>
    <xf numFmtId="0" fontId="0" fillId="7" borderId="4" xfId="0" applyFill="1" applyBorder="1"/>
    <xf numFmtId="0" fontId="0" fillId="7" borderId="0" xfId="0" applyFill="1"/>
    <xf numFmtId="0" fontId="0" fillId="7" borderId="5" xfId="0" applyFill="1" applyBorder="1"/>
    <xf numFmtId="0" fontId="0" fillId="7" borderId="15" xfId="0" quotePrefix="1" applyFill="1" applyBorder="1"/>
    <xf numFmtId="0" fontId="0" fillId="7" borderId="16" xfId="0" applyFill="1" applyBorder="1"/>
    <xf numFmtId="0" fontId="0" fillId="7" borderId="18" xfId="0" applyFill="1" applyBorder="1"/>
    <xf numFmtId="0" fontId="1" fillId="0" borderId="0" xfId="0" applyFont="1"/>
    <xf numFmtId="0" fontId="0" fillId="8" borderId="10" xfId="0" applyFill="1" applyBorder="1"/>
    <xf numFmtId="0" fontId="3" fillId="6" borderId="4" xfId="0" applyFont="1" applyFill="1" applyBorder="1"/>
    <xf numFmtId="0" fontId="3" fillId="6" borderId="0" xfId="0" applyFont="1" applyFill="1"/>
    <xf numFmtId="0" fontId="3" fillId="6" borderId="10" xfId="0" applyFont="1" applyFill="1" applyBorder="1"/>
    <xf numFmtId="0" fontId="3" fillId="3" borderId="10" xfId="0" applyFont="1" applyFill="1" applyBorder="1"/>
    <xf numFmtId="0" fontId="3" fillId="3" borderId="5" xfId="0" applyFont="1" applyFill="1" applyBorder="1"/>
    <xf numFmtId="0" fontId="2" fillId="9" borderId="11" xfId="0" applyFont="1" applyFill="1" applyBorder="1"/>
    <xf numFmtId="0" fontId="4" fillId="9" borderId="15" xfId="0" applyFont="1" applyFill="1" applyBorder="1"/>
    <xf numFmtId="2" fontId="1" fillId="3" borderId="17" xfId="0" applyNumberFormat="1" applyFont="1" applyFill="1" applyBorder="1"/>
    <xf numFmtId="0" fontId="1" fillId="3" borderId="16" xfId="0" applyFont="1" applyFill="1" applyBorder="1"/>
    <xf numFmtId="0" fontId="0" fillId="3" borderId="25" xfId="0" applyFill="1" applyBorder="1"/>
    <xf numFmtId="0" fontId="0" fillId="3" borderId="26" xfId="0" applyFill="1" applyBorder="1"/>
    <xf numFmtId="0" fontId="0" fillId="3" borderId="27" xfId="0" applyFill="1" applyBorder="1" applyAlignment="1">
      <alignment horizontal="right"/>
    </xf>
    <xf numFmtId="2" fontId="0" fillId="3" borderId="28" xfId="0" applyNumberFormat="1" applyFill="1" applyBorder="1"/>
    <xf numFmtId="0" fontId="5" fillId="2" borderId="4" xfId="0" applyFont="1" applyFill="1" applyBorder="1"/>
    <xf numFmtId="0" fontId="0" fillId="4" borderId="4" xfId="0" applyFill="1" applyBorder="1"/>
    <xf numFmtId="0" fontId="0" fillId="4" borderId="0" xfId="0" applyFill="1"/>
    <xf numFmtId="0" fontId="0" fillId="4" borderId="0" xfId="0" applyFill="1" applyAlignment="1">
      <alignment horizontal="center"/>
    </xf>
    <xf numFmtId="0" fontId="0" fillId="5" borderId="4" xfId="0" applyFill="1" applyBorder="1"/>
    <xf numFmtId="0" fontId="0" fillId="5" borderId="0" xfId="0" applyFill="1" applyAlignment="1">
      <alignment horizontal="center"/>
    </xf>
    <xf numFmtId="0" fontId="0" fillId="5" borderId="0" xfId="0" applyFill="1"/>
    <xf numFmtId="0" fontId="1" fillId="4" borderId="4" xfId="0" applyFont="1" applyFill="1" applyBorder="1"/>
    <xf numFmtId="0" fontId="1" fillId="5" borderId="4" xfId="0" applyFont="1" applyFill="1" applyBorder="1"/>
    <xf numFmtId="2" fontId="0" fillId="10" borderId="0" xfId="0" applyNumberFormat="1" applyFill="1" applyAlignment="1">
      <alignment horizontal="center"/>
    </xf>
    <xf numFmtId="0" fontId="6" fillId="5" borderId="4" xfId="0" applyFont="1" applyFill="1" applyBorder="1"/>
    <xf numFmtId="0" fontId="6" fillId="5" borderId="0" xfId="0" applyFont="1" applyFill="1"/>
    <xf numFmtId="0" fontId="6" fillId="5" borderId="0" xfId="0" applyFont="1" applyFill="1" applyAlignment="1">
      <alignment horizontal="center"/>
    </xf>
    <xf numFmtId="0" fontId="6" fillId="10" borderId="4" xfId="0" applyFont="1" applyFill="1" applyBorder="1"/>
    <xf numFmtId="0" fontId="6" fillId="10" borderId="0" xfId="0" applyFont="1" applyFill="1"/>
    <xf numFmtId="0" fontId="6" fillId="10" borderId="0" xfId="0" applyFont="1" applyFill="1" applyAlignment="1">
      <alignment horizontal="center"/>
    </xf>
    <xf numFmtId="0" fontId="0" fillId="10" borderId="4" xfId="0" applyFill="1" applyBorder="1"/>
    <xf numFmtId="0" fontId="0" fillId="10" borderId="0" xfId="0" applyFill="1"/>
    <xf numFmtId="0" fontId="0" fillId="10" borderId="0" xfId="0" applyFill="1" applyAlignment="1">
      <alignment horizontal="center"/>
    </xf>
    <xf numFmtId="0" fontId="1" fillId="10" borderId="4" xfId="0" applyFont="1" applyFill="1" applyBorder="1"/>
    <xf numFmtId="2" fontId="7" fillId="4" borderId="0" xfId="0" applyNumberFormat="1" applyFont="1" applyFill="1" applyAlignment="1">
      <alignment horizontal="center"/>
    </xf>
    <xf numFmtId="2" fontId="7" fillId="5" borderId="0" xfId="0" applyNumberFormat="1" applyFont="1" applyFill="1" applyAlignment="1">
      <alignment horizontal="center"/>
    </xf>
    <xf numFmtId="2" fontId="7" fillId="10" borderId="0" xfId="0" applyNumberFormat="1" applyFont="1" applyFill="1" applyAlignment="1">
      <alignment horizontal="center"/>
    </xf>
    <xf numFmtId="0" fontId="6" fillId="4" borderId="4" xfId="0" applyFont="1" applyFill="1" applyBorder="1"/>
    <xf numFmtId="0" fontId="6" fillId="4" borderId="0" xfId="0" applyFont="1" applyFill="1"/>
    <xf numFmtId="0" fontId="6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regioner.sharepoint.com/sites/Teams-Praksisomrdet-overenskomster/Delte%20dokumenter/Sygesikringsdata/REGTAKST%20-%20halv&#229;rlig%20regulering/2026/April-regulering.xlsx" TargetMode="External"/><Relationship Id="rId1" Type="http://schemas.openxmlformats.org/officeDocument/2006/relationships/externalLinkPath" Target="https://regioner.sharepoint.com/sites/Teams-Praksisomrdet-overenskomster/Delte%20dokumenter/Sygesikringsdata/REGTAKST%20-%20halv&#229;rlig%20regulering/2026/April-regulering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edarbejder.regioner.dk/1%20SEKR/1%20Sygesikring/REGTAKST/2012/Aprilregulering/Aprilregulering%202012,%20hovedar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edarbejder.regioner.dk/1%20SEKR/1%20Sygesikring/REGTAKST/2010/Oktober/arbejdsmappe%20inkl.%20BACKUP/Grundhonorarer%20opdateret%20okt%20%202010%20-%20til%20korrektion%20af%20tandl&#230;gegrundtakst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GENERELLE NØGLETAL"/>
      <sheetName val="ALLEREGPCT"/>
      <sheetName val="Vejledning"/>
      <sheetName val="ALMLÆGE&amp;VAGTNØGLE"/>
      <sheetName val="ALMLÆGE&amp;VAGTBEREGNING"/>
      <sheetName val="PRAKSISOMKOSTNINGSHONORAR"/>
      <sheetName val="FODTERAPINØGLE"/>
      <sheetName val="FODTERAPIBEREGN"/>
      <sheetName val="FYSIOTERAPINØGLE"/>
      <sheetName val="FYSIOTERAPIBEREGN"/>
      <sheetName val="FYSIOTERAPIADMGEBYR(62)"/>
      <sheetName val="RIDEFYSIOTERAPIBEREGN"/>
      <sheetName val="RIDESKOLEBEREGN"/>
      <sheetName val="KIROPRAKTIKNØGLE"/>
      <sheetName val="KIROPRAKTIKBEREGN"/>
      <sheetName val="PSYKOLOGINØGLE"/>
      <sheetName val="PSYKOLOGIBEREGN"/>
      <sheetName val="PSYKOLOGILOFT"/>
      <sheetName val="SPECIALLÆGENØGLE"/>
      <sheetName val="SPECIALLÆGEBEREGN"/>
      <sheetName val="SPECIALLÆGEKNÆK"/>
      <sheetName val="SPECIALLÆGEOMSÆTNINGSLOFT"/>
      <sheetName val="TANDPLEJENØGLE"/>
      <sheetName val="TANDPLEJEBEREGN"/>
      <sheetName val="TEDDYØFELDTNØGLE"/>
      <sheetName val="TEDDYØFELDTBEREGN"/>
      <sheetName val="2A"/>
      <sheetName val="2B"/>
      <sheetName val="3A"/>
      <sheetName val="3B"/>
      <sheetName val="4A"/>
      <sheetName val="5A"/>
      <sheetName val="5B"/>
      <sheetName val="7A"/>
      <sheetName val="7B"/>
      <sheetName val="9A"/>
      <sheetName val="9D"/>
      <sheetName val="9E"/>
      <sheetName val="10A"/>
      <sheetName val="10B"/>
      <sheetName val="11A"/>
      <sheetName val="11B"/>
      <sheetName val="11C"/>
      <sheetName val="11D"/>
      <sheetName val="12A"/>
      <sheetName val="13A"/>
      <sheetName val="14B"/>
      <sheetName val="15A"/>
      <sheetName val="16A"/>
      <sheetName val="17A"/>
      <sheetName val="18B"/>
      <sheetName val="19A"/>
      <sheetName val="20A"/>
      <sheetName val="20B"/>
      <sheetName val="20C"/>
      <sheetName val="21C"/>
      <sheetName val="22A"/>
      <sheetName val="22B"/>
      <sheetName val="23A"/>
      <sheetName val="24A"/>
      <sheetName val="24C"/>
      <sheetName val="25A"/>
      <sheetName val="25B"/>
      <sheetName val="25C"/>
      <sheetName val="27A"/>
      <sheetName val="29A"/>
      <sheetName val="28A"/>
      <sheetName val="31B"/>
      <sheetName val="32A"/>
      <sheetName val="34A"/>
      <sheetName val="34B"/>
      <sheetName val="34C"/>
      <sheetName val="35A"/>
      <sheetName val="35B"/>
      <sheetName val="35C"/>
      <sheetName val="35D"/>
      <sheetName val="36A"/>
      <sheetName val="36B"/>
      <sheetName val="36C"/>
      <sheetName val="36D"/>
      <sheetName val="38A"/>
      <sheetName val="38B"/>
      <sheetName val="39A"/>
      <sheetName val="39B"/>
      <sheetName val="39C"/>
      <sheetName val="39D"/>
      <sheetName val="39E"/>
      <sheetName val="40A"/>
      <sheetName val="40B"/>
      <sheetName val="40D"/>
      <sheetName val="40E"/>
      <sheetName val="45A"/>
    </sheetNames>
    <sheetDataSet>
      <sheetData sheetId="0">
        <row r="6">
          <cell r="E6" t="str">
            <v>1. april 2026</v>
          </cell>
        </row>
        <row r="16">
          <cell r="E16">
            <v>100.27</v>
          </cell>
        </row>
        <row r="18">
          <cell r="E18">
            <v>101.31</v>
          </cell>
        </row>
        <row r="19">
          <cell r="E19">
            <v>19.800799999999999</v>
          </cell>
        </row>
        <row r="20">
          <cell r="E20">
            <v>16.18</v>
          </cell>
        </row>
        <row r="25">
          <cell r="D25">
            <v>3.94</v>
          </cell>
        </row>
        <row r="26">
          <cell r="D26">
            <v>2.2799999999999998</v>
          </cell>
        </row>
      </sheetData>
      <sheetData sheetId="1"/>
      <sheetData sheetId="2"/>
      <sheetData sheetId="3"/>
      <sheetData sheetId="4"/>
      <sheetData sheetId="5"/>
      <sheetData sheetId="6">
        <row r="14">
          <cell r="J14">
            <v>50</v>
          </cell>
        </row>
        <row r="15">
          <cell r="J15">
            <v>40</v>
          </cell>
        </row>
        <row r="16">
          <cell r="J16">
            <v>40</v>
          </cell>
        </row>
        <row r="17">
          <cell r="J17">
            <v>50</v>
          </cell>
        </row>
        <row r="21">
          <cell r="E21">
            <v>3.94</v>
          </cell>
        </row>
        <row r="22">
          <cell r="E22">
            <v>2.2799999999999998</v>
          </cell>
        </row>
      </sheetData>
      <sheetData sheetId="7">
        <row r="28">
          <cell r="G28">
            <v>1.71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VEDMENU"/>
      <sheetName val="Generelle nøgletal"/>
      <sheetName val="Vejledning"/>
      <sheetName val="ALLEREGPCT"/>
      <sheetName val="ALMLÆGEOGVAGT"/>
      <sheetName val="HjælpAlmLæge&amp;VagtNøgletal"/>
      <sheetName val="ALMLÆGEOGVAGTNØG"/>
      <sheetName val="ALMLÆGEOGVAGTBEREG"/>
      <sheetName val="Gruppe2Sikrede"/>
      <sheetName val="FODTERAPI"/>
      <sheetName val="FODTERAPINØG"/>
      <sheetName val="FODTERAPIBEREG"/>
      <sheetName val="HjælpFodterapiNøgletal"/>
      <sheetName val="FYSIOTERAPI"/>
      <sheetName val="HjælpFysioterapiNøgletal"/>
      <sheetName val="FYSIOTERAPINØG"/>
      <sheetName val="FYSIOTERAPIBEREG"/>
      <sheetName val="FYSIOTERAPIBEREG (62)"/>
      <sheetName val="FYSIOTERAPI ADM.GEBYR (62)"/>
      <sheetName val="RIDEFYSIOTERAPI"/>
      <sheetName val="HjælpRidefysioterapiNøgletal"/>
      <sheetName val="RIDEFYSIOTERAPINØG"/>
      <sheetName val="RIDEFYSIOTERAPIBEREG"/>
      <sheetName val="KIROPRAKTIK"/>
      <sheetName val="HjælpKiropraktikNøgletal"/>
      <sheetName val="KIROPRAKTIKNØG"/>
      <sheetName val="KIROPRAKTIKBEREG"/>
      <sheetName val="PSYKOLOGI"/>
      <sheetName val="HjælpPsykologNøgletal"/>
      <sheetName val="PSYKOLOGINØG"/>
      <sheetName val="PSYKOLOGIBEREG"/>
      <sheetName val="SPECIALLÆGER"/>
      <sheetName val="HjælpSpeciallægerNøgletal"/>
      <sheetName val="SPECIALLÆGERNØG"/>
      <sheetName val="SPECIALLÆGERBEREG"/>
      <sheetName val="Speciallægerknæk"/>
      <sheetName val="Omsætningslofter"/>
      <sheetName val="TANDLÆGER"/>
      <sheetName val="HjælpTandlægeNøgletal"/>
      <sheetName val="TANDLÆGERNØG"/>
      <sheetName val="TANDLÆGERBEREG"/>
      <sheetName val="TANDPLEJER"/>
      <sheetName val="TANDPLEJERNØG"/>
      <sheetName val="TANDPLEJERBEREG"/>
      <sheetName val="Diverse"/>
      <sheetName val="HjælpDiverseNøgletal"/>
      <sheetName val="DIVERSENØGLETAL"/>
      <sheetName val="Teddy Øfeldt"/>
      <sheetName val="HjælpTeddyØfeldtNøgletal"/>
      <sheetName val="TeddyØfeldtNøgletal"/>
      <sheetName val="TeddyØfeldtBereg"/>
      <sheetName val="2A"/>
      <sheetName val="2B"/>
      <sheetName val="3A"/>
      <sheetName val="3B"/>
      <sheetName val="4A"/>
      <sheetName val="5A"/>
      <sheetName val="5B"/>
      <sheetName val="5C"/>
      <sheetName val="6A"/>
      <sheetName val="6B"/>
      <sheetName val="6C"/>
      <sheetName val="7A"/>
      <sheetName val="7B"/>
      <sheetName val="8A"/>
      <sheetName val="8B"/>
      <sheetName val="9A"/>
      <sheetName val="9C"/>
      <sheetName val="9D"/>
      <sheetName val="9e"/>
      <sheetName val="10A"/>
      <sheetName val="10B"/>
      <sheetName val="10C"/>
      <sheetName val="11A"/>
      <sheetName val="11B"/>
      <sheetName val="11C"/>
      <sheetName val="12A"/>
      <sheetName val="13A"/>
      <sheetName val="14A"/>
      <sheetName val="14B"/>
      <sheetName val="15A"/>
      <sheetName val="16A"/>
      <sheetName val="17A"/>
      <sheetName val="17B"/>
      <sheetName val="18A"/>
      <sheetName val="18B"/>
      <sheetName val="19A"/>
      <sheetName val="20A"/>
      <sheetName val="20B"/>
      <sheetName val="20C"/>
      <sheetName val="21A"/>
      <sheetName val="21B"/>
      <sheetName val="21C"/>
      <sheetName val="22A"/>
      <sheetName val="22B"/>
      <sheetName val="22C"/>
      <sheetName val="22D"/>
      <sheetName val="22E"/>
      <sheetName val="23A"/>
      <sheetName val="24A"/>
      <sheetName val="24B"/>
      <sheetName val="24C"/>
      <sheetName val="25A"/>
      <sheetName val="25B"/>
      <sheetName val="25C"/>
      <sheetName val="25D"/>
      <sheetName val="27A"/>
      <sheetName val="28A"/>
      <sheetName val="29A"/>
      <sheetName val="29B"/>
      <sheetName val="29C"/>
      <sheetName val="30A"/>
      <sheetName val="31A"/>
      <sheetName val="31B"/>
      <sheetName val="32A"/>
      <sheetName val="34A"/>
      <sheetName val="35A"/>
      <sheetName val="35B"/>
      <sheetName val="35C"/>
      <sheetName val="35D"/>
      <sheetName val="36A"/>
      <sheetName val="36B"/>
      <sheetName val="36C"/>
      <sheetName val="36D"/>
      <sheetName val="37A"/>
      <sheetName val="38A"/>
      <sheetName val="38B"/>
      <sheetName val="39A"/>
      <sheetName val="39B"/>
      <sheetName val="39C"/>
      <sheetName val="39D"/>
      <sheetName val="40A"/>
      <sheetName val="40B"/>
      <sheetName val="40C"/>
      <sheetName val="40D"/>
      <sheetName val="40E"/>
      <sheetName val="44B"/>
      <sheetName val="45A"/>
      <sheetName val="Ark1"/>
      <sheetName val="Logbog"/>
      <sheetName val="Modul1"/>
      <sheetName val="Modul2"/>
      <sheetName val="Modul3"/>
      <sheetName val="Modul4"/>
      <sheetName val="Modul5"/>
      <sheetName val="Modul6"/>
      <sheetName val="Modul7"/>
      <sheetName val="Modul8"/>
      <sheetName val="Modul9"/>
      <sheetName val="Modul10"/>
      <sheetName val="Modul11"/>
      <sheetName val="Modul12"/>
      <sheetName val="Modul13"/>
      <sheetName val="Modul14"/>
      <sheetName val="Modul17"/>
      <sheetName val="Modul18"/>
      <sheetName val="Modul19"/>
      <sheetName val="Modul20"/>
      <sheetName val="Modul22"/>
      <sheetName val="Modul23"/>
      <sheetName val="Modul15"/>
      <sheetName val="Modul21"/>
      <sheetName val="Modul24"/>
      <sheetName val="Modul25"/>
      <sheetName val="Modul26"/>
      <sheetName val="Modul28"/>
      <sheetName val="Modul16"/>
      <sheetName val="Modul27"/>
      <sheetName val="Modul29"/>
      <sheetName val="Modul30"/>
      <sheetName val="Modul31"/>
      <sheetName val="Modul3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 - OPSLAG"/>
      <sheetName val="opslag."/>
      <sheetName val="korrigeret"/>
      <sheetName val="Ark4"/>
      <sheetName val="Ark5"/>
      <sheetName val="Ark6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1431-35B8-4FD7-BAC5-8B93EF9F218E}">
  <sheetPr>
    <tabColor theme="5"/>
  </sheetPr>
  <dimension ref="A1:L47"/>
  <sheetViews>
    <sheetView tabSelected="1" topLeftCell="A13" workbookViewId="0">
      <selection activeCell="H35" sqref="H35"/>
    </sheetView>
  </sheetViews>
  <sheetFormatPr defaultRowHeight="15" x14ac:dyDescent="0.25"/>
  <cols>
    <col min="10" max="10" width="13.5703125" bestFit="1" customWidth="1"/>
    <col min="11" max="11" width="3.7109375" customWidth="1"/>
  </cols>
  <sheetData>
    <row r="1" spans="1:12" ht="15.75" thickBot="1" x14ac:dyDescent="0.3"/>
    <row r="2" spans="1:12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2" x14ac:dyDescent="0.25">
      <c r="A3" s="4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2" ht="15.75" thickBot="1" x14ac:dyDescent="0.3">
      <c r="A4" s="7"/>
      <c r="B4" s="5"/>
      <c r="C4" s="5"/>
      <c r="D4" s="5"/>
      <c r="E4" s="5"/>
      <c r="F4" s="5"/>
      <c r="G4" s="5"/>
      <c r="H4" s="5"/>
      <c r="I4" s="5"/>
      <c r="J4" s="5"/>
      <c r="K4" s="5"/>
      <c r="L4" s="6"/>
    </row>
    <row r="5" spans="1:12" x14ac:dyDescent="0.25">
      <c r="A5" s="8" t="s">
        <v>1</v>
      </c>
      <c r="B5" s="9"/>
      <c r="C5" s="9"/>
      <c r="D5" s="9"/>
      <c r="E5" s="9"/>
      <c r="F5" s="9"/>
      <c r="G5" s="9"/>
      <c r="H5" s="9"/>
      <c r="I5" s="9"/>
      <c r="J5" s="10" t="str">
        <f>'[1]GENERELLE NØGLETAL'!E6</f>
        <v>1. april 2026</v>
      </c>
      <c r="K5" s="11"/>
      <c r="L5" s="6"/>
    </row>
    <row r="6" spans="1:12" x14ac:dyDescent="0.25">
      <c r="A6" s="12"/>
      <c r="B6" s="13"/>
      <c r="C6" s="13"/>
      <c r="D6" s="13"/>
      <c r="E6" s="13"/>
      <c r="F6" s="13"/>
      <c r="G6" s="13"/>
      <c r="H6" s="13"/>
      <c r="I6" s="13"/>
      <c r="J6" s="14"/>
      <c r="K6" s="15"/>
      <c r="L6" s="6"/>
    </row>
    <row r="7" spans="1:12" x14ac:dyDescent="0.25">
      <c r="A7" s="12" t="s">
        <v>2</v>
      </c>
      <c r="B7" s="13"/>
      <c r="C7" s="13"/>
      <c r="D7" s="13"/>
      <c r="E7" s="13"/>
      <c r="F7" s="13"/>
      <c r="G7" s="13"/>
      <c r="H7" s="13"/>
      <c r="I7" s="13"/>
      <c r="J7" s="14">
        <v>100</v>
      </c>
      <c r="K7" s="15"/>
      <c r="L7" s="6"/>
    </row>
    <row r="8" spans="1:12" x14ac:dyDescent="0.25">
      <c r="A8" s="12" t="s">
        <v>3</v>
      </c>
      <c r="B8" s="13"/>
      <c r="C8" s="13"/>
      <c r="D8" s="13"/>
      <c r="E8" s="13"/>
      <c r="F8" s="13"/>
      <c r="G8" s="13"/>
      <c r="H8" s="13"/>
      <c r="I8" s="13"/>
      <c r="J8" s="14">
        <f>'[1]GENERELLE NØGLETAL'!E16</f>
        <v>100.27</v>
      </c>
      <c r="K8" s="15"/>
      <c r="L8" s="6"/>
    </row>
    <row r="9" spans="1:12" x14ac:dyDescent="0.25">
      <c r="A9" s="13" t="s">
        <v>4</v>
      </c>
      <c r="B9" s="13"/>
      <c r="C9" s="13"/>
      <c r="D9" s="13"/>
      <c r="E9" s="13"/>
      <c r="F9" s="13"/>
      <c r="G9" s="13"/>
      <c r="H9" s="13"/>
      <c r="I9" s="13"/>
      <c r="J9" s="14">
        <f>'[1]GENERELLE NØGLETAL'!E18</f>
        <v>101.31</v>
      </c>
      <c r="K9" s="15"/>
      <c r="L9" s="6"/>
    </row>
    <row r="10" spans="1:12" x14ac:dyDescent="0.25">
      <c r="A10" s="16"/>
      <c r="B10" s="17"/>
      <c r="C10" s="17"/>
      <c r="D10" s="17"/>
      <c r="E10" s="17"/>
      <c r="F10" s="17"/>
      <c r="G10" s="17"/>
      <c r="H10" s="17"/>
      <c r="I10" s="17"/>
      <c r="J10" s="18"/>
      <c r="K10" s="19"/>
      <c r="L10" s="6"/>
    </row>
    <row r="11" spans="1:12" x14ac:dyDescent="0.25">
      <c r="A11" s="12" t="s">
        <v>5</v>
      </c>
      <c r="B11" s="13"/>
      <c r="C11" s="13"/>
      <c r="D11" s="13"/>
      <c r="E11" s="13"/>
      <c r="F11" s="13"/>
      <c r="G11" s="13"/>
      <c r="H11" s="13"/>
      <c r="I11" s="13"/>
      <c r="J11" s="14">
        <f>'[1]GENERELLE NØGLETAL'!E19+100</f>
        <v>119.8008</v>
      </c>
      <c r="K11" s="15"/>
      <c r="L11" s="6"/>
    </row>
    <row r="12" spans="1:12" x14ac:dyDescent="0.25">
      <c r="A12" s="16" t="s">
        <v>6</v>
      </c>
      <c r="B12" s="17"/>
      <c r="C12" s="17"/>
      <c r="D12" s="17"/>
      <c r="E12" s="17"/>
      <c r="F12" s="17"/>
      <c r="G12" s="17"/>
      <c r="H12" s="17"/>
      <c r="I12" s="17"/>
      <c r="J12" s="18">
        <f>'[1]GENERELLE NØGLETAL'!E20+100</f>
        <v>116.18</v>
      </c>
      <c r="K12" s="19"/>
      <c r="L12" s="6"/>
    </row>
    <row r="13" spans="1:12" x14ac:dyDescent="0.25">
      <c r="A13" s="12"/>
      <c r="B13" s="13"/>
      <c r="C13" s="13"/>
      <c r="D13" s="13"/>
      <c r="E13" s="13"/>
      <c r="F13" s="13"/>
      <c r="G13" s="13"/>
      <c r="H13" s="13"/>
      <c r="I13" s="13"/>
      <c r="J13" s="14"/>
      <c r="K13" s="15"/>
      <c r="L13" s="6"/>
    </row>
    <row r="14" spans="1:12" x14ac:dyDescent="0.25">
      <c r="A14" s="12" t="s">
        <v>7</v>
      </c>
      <c r="B14" s="13"/>
      <c r="C14" s="13"/>
      <c r="D14" s="13"/>
      <c r="E14" s="13"/>
      <c r="F14" s="13"/>
      <c r="G14" s="13"/>
      <c r="H14" s="13"/>
      <c r="I14" s="13"/>
      <c r="J14" s="14">
        <v>50</v>
      </c>
      <c r="K14" s="15" t="s">
        <v>8</v>
      </c>
      <c r="L14" s="6"/>
    </row>
    <row r="15" spans="1:12" x14ac:dyDescent="0.25">
      <c r="A15" s="12" t="s">
        <v>9</v>
      </c>
      <c r="B15" s="13"/>
      <c r="C15" s="13"/>
      <c r="D15" s="13"/>
      <c r="E15" s="13"/>
      <c r="F15" s="13"/>
      <c r="G15" s="13"/>
      <c r="H15" s="13"/>
      <c r="I15" s="13"/>
      <c r="J15" s="14">
        <v>40</v>
      </c>
      <c r="K15" s="15" t="s">
        <v>8</v>
      </c>
      <c r="L15" s="6"/>
    </row>
    <row r="16" spans="1:12" x14ac:dyDescent="0.25">
      <c r="A16" s="12" t="s">
        <v>10</v>
      </c>
      <c r="B16" s="13"/>
      <c r="C16" s="13"/>
      <c r="D16" s="13"/>
      <c r="E16" s="13"/>
      <c r="F16" s="13"/>
      <c r="G16" s="13"/>
      <c r="H16" s="13"/>
      <c r="I16" s="13"/>
      <c r="J16" s="14">
        <v>40</v>
      </c>
      <c r="K16" s="15" t="s">
        <v>8</v>
      </c>
      <c r="L16" s="6"/>
    </row>
    <row r="17" spans="1:12" ht="15.75" thickBot="1" x14ac:dyDescent="0.3">
      <c r="A17" s="20" t="s">
        <v>11</v>
      </c>
      <c r="B17" s="21"/>
      <c r="C17" s="21"/>
      <c r="D17" s="21"/>
      <c r="E17" s="21"/>
      <c r="F17" s="21"/>
      <c r="G17" s="21"/>
      <c r="H17" s="21"/>
      <c r="I17" s="21"/>
      <c r="J17" s="22">
        <v>50</v>
      </c>
      <c r="K17" s="23" t="s">
        <v>8</v>
      </c>
      <c r="L17" s="6"/>
    </row>
    <row r="18" spans="1:12" x14ac:dyDescent="0.25">
      <c r="A18" s="7"/>
      <c r="B18" s="5"/>
      <c r="C18" s="5"/>
      <c r="D18" s="5"/>
      <c r="E18" s="5"/>
      <c r="F18" s="5"/>
      <c r="G18" s="5"/>
      <c r="H18" s="5"/>
      <c r="I18" s="5"/>
      <c r="J18" s="5"/>
      <c r="K18" s="5"/>
      <c r="L18" s="6"/>
    </row>
    <row r="19" spans="1:12" ht="15.75" thickBot="1" x14ac:dyDescent="0.3">
      <c r="A19" s="7"/>
      <c r="B19" s="5"/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1:12" x14ac:dyDescent="0.25">
      <c r="A20" s="24" t="s">
        <v>12</v>
      </c>
      <c r="B20" s="9"/>
      <c r="C20" s="9"/>
      <c r="D20" s="9"/>
      <c r="E20" s="25"/>
      <c r="F20" s="5"/>
      <c r="G20" s="5"/>
      <c r="H20" s="5"/>
      <c r="I20" s="5"/>
      <c r="J20" s="5"/>
      <c r="K20" s="5"/>
      <c r="L20" s="6"/>
    </row>
    <row r="21" spans="1:12" x14ac:dyDescent="0.25">
      <c r="A21" s="26" t="s">
        <v>13</v>
      </c>
      <c r="B21" s="13"/>
      <c r="C21" s="13"/>
      <c r="D21" s="13"/>
      <c r="E21" s="27">
        <f>'[1]GENERELLE NØGLETAL'!D25</f>
        <v>3.94</v>
      </c>
      <c r="F21" s="5"/>
      <c r="G21" s="5"/>
      <c r="H21" s="5"/>
      <c r="I21" s="5"/>
      <c r="J21" s="5"/>
      <c r="K21" s="5"/>
      <c r="L21" s="6"/>
    </row>
    <row r="22" spans="1:12" ht="15.75" thickBot="1" x14ac:dyDescent="0.3">
      <c r="A22" s="28" t="s">
        <v>14</v>
      </c>
      <c r="B22" s="21"/>
      <c r="C22" s="21"/>
      <c r="D22" s="21"/>
      <c r="E22" s="29">
        <f>'[1]GENERELLE NØGLETAL'!D26</f>
        <v>2.2799999999999998</v>
      </c>
      <c r="F22" s="5"/>
      <c r="G22" s="5"/>
      <c r="H22" s="5"/>
      <c r="I22" s="5"/>
      <c r="J22" s="5"/>
      <c r="K22" s="5"/>
      <c r="L22" s="6"/>
    </row>
    <row r="23" spans="1:12" x14ac:dyDescent="0.25">
      <c r="A23" s="7"/>
      <c r="B23" s="5"/>
      <c r="C23" s="5"/>
      <c r="D23" s="5"/>
      <c r="E23" s="5"/>
      <c r="F23" s="5"/>
      <c r="G23" s="5"/>
      <c r="H23" s="5"/>
      <c r="I23" s="5"/>
      <c r="J23" s="5"/>
      <c r="K23" s="5"/>
      <c r="L23" s="6"/>
    </row>
    <row r="24" spans="1:12" x14ac:dyDescent="0.25">
      <c r="A24" s="7"/>
      <c r="B24" s="5"/>
      <c r="C24" s="5"/>
      <c r="D24" s="5"/>
      <c r="E24" s="5"/>
      <c r="F24" s="5"/>
      <c r="G24" s="5"/>
      <c r="H24" s="5"/>
      <c r="I24" s="5"/>
      <c r="J24" s="5"/>
      <c r="K24" s="5"/>
      <c r="L24" s="6"/>
    </row>
    <row r="25" spans="1:12" x14ac:dyDescent="0.25">
      <c r="A25" s="7"/>
      <c r="B25" s="5"/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1:12" ht="15.75" thickBot="1" x14ac:dyDescent="0.3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2"/>
    </row>
    <row r="35" spans="10:10" x14ac:dyDescent="0.25">
      <c r="J35" s="33"/>
    </row>
    <row r="36" spans="10:10" x14ac:dyDescent="0.25">
      <c r="J36" s="33"/>
    </row>
    <row r="37" spans="10:10" x14ac:dyDescent="0.25">
      <c r="J37" s="33"/>
    </row>
    <row r="45" spans="10:10" x14ac:dyDescent="0.25">
      <c r="J45" s="34">
        <v>94.41</v>
      </c>
    </row>
    <row r="46" spans="10:10" x14ac:dyDescent="0.25">
      <c r="J46" s="35">
        <v>113.06</v>
      </c>
    </row>
    <row r="47" spans="10:10" x14ac:dyDescent="0.25">
      <c r="J47" s="34">
        <v>153.69999999999999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25C3-7CFE-4390-B1EF-C24854EDD10C}">
  <sheetPr>
    <tabColor theme="5"/>
  </sheetPr>
  <dimension ref="A1:S47"/>
  <sheetViews>
    <sheetView topLeftCell="A6" workbookViewId="0">
      <selection activeCell="H35" sqref="H35"/>
    </sheetView>
  </sheetViews>
  <sheetFormatPr defaultRowHeight="15" x14ac:dyDescent="0.25"/>
  <cols>
    <col min="7" max="7" width="14.42578125" customWidth="1"/>
    <col min="8" max="8" width="3.140625" customWidth="1"/>
    <col min="9" max="9" width="11" bestFit="1" customWidth="1"/>
    <col min="10" max="10" width="2.85546875" customWidth="1"/>
    <col min="17" max="18" width="9.140625" customWidth="1"/>
  </cols>
  <sheetData>
    <row r="1" spans="1:18" ht="15.75" thickBot="1" x14ac:dyDescent="0.3"/>
    <row r="2" spans="1:18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3"/>
    </row>
    <row r="3" spans="1:18" x14ac:dyDescent="0.25">
      <c r="A3" s="4" t="s">
        <v>15</v>
      </c>
      <c r="B3" s="5"/>
      <c r="C3" s="5"/>
      <c r="D3" s="5"/>
      <c r="E3" s="5"/>
      <c r="F3" s="5"/>
      <c r="G3" s="5"/>
      <c r="H3" s="5"/>
      <c r="I3" s="5"/>
      <c r="J3" s="5"/>
      <c r="K3" s="5"/>
      <c r="L3" s="6"/>
    </row>
    <row r="4" spans="1:18" x14ac:dyDescent="0.25">
      <c r="A4" s="4" t="s">
        <v>16</v>
      </c>
      <c r="B4" s="5"/>
      <c r="C4" s="5"/>
      <c r="D4" s="36" t="str">
        <f>'[1]GENERELLE NØGLETAL'!E6</f>
        <v>1. april 2026</v>
      </c>
      <c r="E4" s="5"/>
      <c r="F4" s="5"/>
      <c r="G4" s="5"/>
      <c r="H4" s="5"/>
      <c r="I4" s="5"/>
      <c r="J4" s="5"/>
      <c r="K4" s="5"/>
      <c r="L4" s="6"/>
    </row>
    <row r="5" spans="1:18" ht="15.75" thickBot="1" x14ac:dyDescent="0.3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8" x14ac:dyDescent="0.25">
      <c r="A6" s="8"/>
      <c r="B6" s="9"/>
      <c r="C6" s="9"/>
      <c r="D6" s="9"/>
      <c r="E6" s="9"/>
      <c r="F6" s="9"/>
      <c r="G6" s="10" t="str">
        <f>'[1]GENERELLE NØGLETAL'!E6</f>
        <v>1. april 2026</v>
      </c>
      <c r="H6" s="9"/>
      <c r="I6" s="10" t="s">
        <v>17</v>
      </c>
      <c r="J6" s="11"/>
      <c r="K6" s="5"/>
      <c r="L6" s="6"/>
    </row>
    <row r="7" spans="1:18" x14ac:dyDescent="0.25">
      <c r="A7" s="12" t="s">
        <v>18</v>
      </c>
      <c r="B7" s="13"/>
      <c r="C7" s="13"/>
      <c r="D7" s="13"/>
      <c r="E7" s="13"/>
      <c r="F7" s="13"/>
      <c r="G7" s="14">
        <f>'[1]GENERELLE NØGLETAL'!E19+100</f>
        <v>119.8008</v>
      </c>
      <c r="H7" s="13"/>
      <c r="I7" s="14">
        <f>'[1]GENERELLE NØGLETAL'!E20+100</f>
        <v>116.18</v>
      </c>
      <c r="J7" s="15"/>
      <c r="K7" s="5"/>
      <c r="L7" s="6"/>
    </row>
    <row r="8" spans="1:18" x14ac:dyDescent="0.25">
      <c r="A8" s="12"/>
      <c r="B8" s="13"/>
      <c r="C8" s="13"/>
      <c r="D8" s="13"/>
      <c r="E8" s="13"/>
      <c r="F8" s="13"/>
      <c r="G8" s="14"/>
      <c r="H8" s="13"/>
      <c r="I8" s="14"/>
      <c r="J8" s="15"/>
      <c r="K8" s="5"/>
      <c r="L8" s="6"/>
    </row>
    <row r="9" spans="1:18" x14ac:dyDescent="0.25">
      <c r="A9" s="12"/>
      <c r="B9" s="13"/>
      <c r="C9" s="13"/>
      <c r="D9" s="13"/>
      <c r="E9" s="13"/>
      <c r="F9" s="13"/>
      <c r="G9" s="14"/>
      <c r="H9" s="13"/>
      <c r="I9" s="14"/>
      <c r="J9" s="15"/>
      <c r="K9" s="5"/>
      <c r="L9" s="6"/>
    </row>
    <row r="10" spans="1:18" ht="15.75" thickBot="1" x14ac:dyDescent="0.3">
      <c r="A10" s="16" t="s">
        <v>19</v>
      </c>
      <c r="B10" s="17"/>
      <c r="C10" s="17"/>
      <c r="D10" s="17"/>
      <c r="E10" s="17"/>
      <c r="F10" s="17"/>
      <c r="G10" s="37">
        <f>(G7/I7-1)*100</f>
        <v>3.1165432948872418</v>
      </c>
      <c r="H10" s="17" t="s">
        <v>8</v>
      </c>
      <c r="I10" s="18"/>
      <c r="J10" s="19"/>
      <c r="K10" s="5"/>
      <c r="L10" s="6"/>
    </row>
    <row r="11" spans="1:18" x14ac:dyDescent="0.25">
      <c r="A11" s="12"/>
      <c r="B11" s="13"/>
      <c r="C11" s="13"/>
      <c r="D11" s="13"/>
      <c r="E11" s="13"/>
      <c r="F11" s="13"/>
      <c r="G11" s="14"/>
      <c r="H11" s="13"/>
      <c r="I11" s="14"/>
      <c r="J11" s="15"/>
      <c r="K11" s="5"/>
      <c r="L11" s="6"/>
      <c r="N11" s="38" t="s">
        <v>20</v>
      </c>
      <c r="O11" s="39"/>
      <c r="P11" s="39"/>
      <c r="Q11" s="39"/>
      <c r="R11" s="40"/>
    </row>
    <row r="12" spans="1:18" x14ac:dyDescent="0.25">
      <c r="A12" s="12" t="s">
        <v>21</v>
      </c>
      <c r="B12" s="13"/>
      <c r="C12" s="13"/>
      <c r="D12" s="13"/>
      <c r="E12" s="13"/>
      <c r="F12" s="13"/>
      <c r="G12" s="14">
        <f>'[1]GENERELLE NØGLETAL'!E16</f>
        <v>100.27</v>
      </c>
      <c r="H12" s="13"/>
      <c r="I12" s="14">
        <f>'[1]GENERELLE NØGLETAL'!E18</f>
        <v>101.31</v>
      </c>
      <c r="J12" s="15"/>
      <c r="K12" s="5"/>
      <c r="L12" s="6"/>
      <c r="N12" s="41" t="s">
        <v>22</v>
      </c>
      <c r="O12" s="42"/>
      <c r="P12" s="42"/>
      <c r="Q12" s="42"/>
      <c r="R12" s="43"/>
    </row>
    <row r="13" spans="1:18" x14ac:dyDescent="0.25">
      <c r="A13" s="12" t="s">
        <v>23</v>
      </c>
      <c r="B13" s="13"/>
      <c r="C13" s="13"/>
      <c r="D13" s="13"/>
      <c r="E13" s="13"/>
      <c r="F13" s="13"/>
      <c r="G13" s="44">
        <f>(G12/I12-1)*100</f>
        <v>-1.0265521666173227</v>
      </c>
      <c r="H13" s="13" t="s">
        <v>8</v>
      </c>
      <c r="I13" s="14"/>
      <c r="J13" s="15"/>
      <c r="K13" s="5"/>
      <c r="L13" s="6"/>
      <c r="N13" s="41" t="s">
        <v>24</v>
      </c>
      <c r="O13" s="42"/>
      <c r="P13" s="42"/>
      <c r="Q13" s="42"/>
      <c r="R13" s="43"/>
    </row>
    <row r="14" spans="1:18" x14ac:dyDescent="0.25">
      <c r="A14" s="12"/>
      <c r="B14" s="13"/>
      <c r="C14" s="13"/>
      <c r="D14" s="13"/>
      <c r="E14" s="13"/>
      <c r="F14" s="13"/>
      <c r="G14" s="14"/>
      <c r="H14" s="13"/>
      <c r="I14" s="14"/>
      <c r="J14" s="15"/>
      <c r="K14" s="5"/>
      <c r="L14" s="6"/>
      <c r="N14" s="41" t="s">
        <v>25</v>
      </c>
      <c r="O14" s="42"/>
      <c r="P14" s="42"/>
      <c r="Q14" s="42"/>
      <c r="R14" s="43"/>
    </row>
    <row r="15" spans="1:18" ht="15.75" thickBot="1" x14ac:dyDescent="0.3">
      <c r="A15" s="12" t="s">
        <v>26</v>
      </c>
      <c r="B15" s="13"/>
      <c r="C15" s="13"/>
      <c r="D15" s="13"/>
      <c r="E15" s="13"/>
      <c r="F15" s="13"/>
      <c r="G15" s="14"/>
      <c r="H15" s="13"/>
      <c r="I15" s="14"/>
      <c r="J15" s="15"/>
      <c r="K15" s="5"/>
      <c r="L15" s="6"/>
      <c r="N15" s="45" t="s">
        <v>27</v>
      </c>
      <c r="O15" s="46"/>
      <c r="P15" s="46"/>
      <c r="Q15" s="46"/>
      <c r="R15" s="47"/>
    </row>
    <row r="16" spans="1:18" ht="15.75" thickBot="1" x14ac:dyDescent="0.3">
      <c r="A16" s="12" t="s">
        <v>28</v>
      </c>
      <c r="B16" s="13"/>
      <c r="C16" s="13"/>
      <c r="D16" s="13"/>
      <c r="E16" s="13"/>
      <c r="F16" s="13"/>
      <c r="G16" s="44">
        <f>ROUND(G13*0.34,2)</f>
        <v>-0.35</v>
      </c>
      <c r="H16" s="13" t="s">
        <v>8</v>
      </c>
      <c r="I16" s="14"/>
      <c r="J16" s="15"/>
      <c r="K16" s="5"/>
      <c r="L16" s="6"/>
    </row>
    <row r="17" spans="1:19" x14ac:dyDescent="0.25">
      <c r="A17" s="12"/>
      <c r="B17" s="13"/>
      <c r="C17" s="13"/>
      <c r="D17" s="13"/>
      <c r="E17" s="13"/>
      <c r="F17" s="13"/>
      <c r="G17" s="14"/>
      <c r="H17" s="13"/>
      <c r="I17" s="14"/>
      <c r="J17" s="15"/>
      <c r="K17" s="5"/>
      <c r="L17" s="6"/>
      <c r="N17" s="48" t="s">
        <v>29</v>
      </c>
      <c r="O17" s="49"/>
      <c r="P17" s="49"/>
      <c r="Q17" s="49"/>
      <c r="R17" s="49"/>
      <c r="S17" s="50"/>
    </row>
    <row r="18" spans="1:19" x14ac:dyDescent="0.25">
      <c r="A18" s="12"/>
      <c r="B18" s="13"/>
      <c r="C18" s="13"/>
      <c r="D18" s="13"/>
      <c r="E18" s="13"/>
      <c r="F18" s="13"/>
      <c r="G18" s="14"/>
      <c r="H18" s="13"/>
      <c r="I18" s="14"/>
      <c r="J18" s="15"/>
      <c r="K18" s="5"/>
      <c r="L18" s="6"/>
      <c r="N18" s="51" t="s">
        <v>30</v>
      </c>
      <c r="O18" s="52"/>
      <c r="P18" s="52"/>
      <c r="Q18" s="52"/>
      <c r="R18" s="52"/>
      <c r="S18" s="53"/>
    </row>
    <row r="19" spans="1:19" x14ac:dyDescent="0.25">
      <c r="A19" s="12" t="s">
        <v>31</v>
      </c>
      <c r="B19" s="13"/>
      <c r="C19" s="13"/>
      <c r="D19" s="13"/>
      <c r="E19" s="13"/>
      <c r="F19" s="13"/>
      <c r="G19" s="14"/>
      <c r="H19" s="13"/>
      <c r="I19" s="14"/>
      <c r="J19" s="15"/>
      <c r="K19" s="5"/>
      <c r="L19" s="6"/>
      <c r="N19" s="51" t="s">
        <v>32</v>
      </c>
      <c r="O19" s="52"/>
      <c r="P19" s="52"/>
      <c r="Q19" s="52"/>
      <c r="R19" s="52"/>
      <c r="S19" s="53"/>
    </row>
    <row r="20" spans="1:19" x14ac:dyDescent="0.25">
      <c r="A20" s="12" t="s">
        <v>33</v>
      </c>
      <c r="B20" s="13"/>
      <c r="C20" s="13"/>
      <c r="D20" s="13"/>
      <c r="E20" s="13"/>
      <c r="F20" s="13"/>
      <c r="G20" s="44">
        <f>G10*0.66</f>
        <v>2.0569185746255796</v>
      </c>
      <c r="H20" s="13" t="s">
        <v>8</v>
      </c>
      <c r="I20" s="14"/>
      <c r="J20" s="15"/>
      <c r="K20" s="5"/>
      <c r="L20" s="6"/>
      <c r="N20" s="51" t="s">
        <v>34</v>
      </c>
      <c r="O20" s="52"/>
      <c r="P20" s="52"/>
      <c r="Q20" s="52"/>
      <c r="R20" s="52"/>
      <c r="S20" s="53"/>
    </row>
    <row r="21" spans="1:19" x14ac:dyDescent="0.25">
      <c r="A21" s="12" t="s">
        <v>35</v>
      </c>
      <c r="B21" s="13"/>
      <c r="C21" s="13"/>
      <c r="D21" s="13"/>
      <c r="E21" s="13"/>
      <c r="F21" s="13"/>
      <c r="G21" s="14"/>
      <c r="H21" s="13"/>
      <c r="I21" s="14"/>
      <c r="J21" s="15"/>
      <c r="K21" s="5"/>
      <c r="L21" s="6"/>
      <c r="N21" s="51" t="s">
        <v>36</v>
      </c>
      <c r="O21" s="52"/>
      <c r="P21" s="52"/>
      <c r="Q21" s="52"/>
      <c r="R21" s="52"/>
      <c r="S21" s="53"/>
    </row>
    <row r="22" spans="1:19" ht="15.75" thickBot="1" x14ac:dyDescent="0.3">
      <c r="A22" s="12"/>
      <c r="B22" s="13"/>
      <c r="C22" s="13"/>
      <c r="D22" s="13"/>
      <c r="E22" s="13"/>
      <c r="F22" s="13"/>
      <c r="G22" s="14"/>
      <c r="H22" s="13"/>
      <c r="I22" s="14"/>
      <c r="J22" s="15"/>
      <c r="K22" s="5"/>
      <c r="L22" s="6"/>
      <c r="N22" s="54" t="s">
        <v>37</v>
      </c>
      <c r="O22" s="55"/>
      <c r="P22" s="55"/>
      <c r="Q22" s="55"/>
      <c r="R22" s="55"/>
      <c r="S22" s="56"/>
    </row>
    <row r="23" spans="1:19" x14ac:dyDescent="0.25">
      <c r="A23" s="16" t="s">
        <v>38</v>
      </c>
      <c r="B23" s="17"/>
      <c r="C23" s="17"/>
      <c r="D23" s="17"/>
      <c r="E23" s="17"/>
      <c r="F23" s="17"/>
      <c r="G23" s="37">
        <f>ROUND(G20+G16,2)</f>
        <v>1.71</v>
      </c>
      <c r="H23" s="17" t="s">
        <v>8</v>
      </c>
      <c r="I23" s="18"/>
      <c r="J23" s="19"/>
      <c r="K23" s="5"/>
      <c r="L23" s="6"/>
      <c r="O23" s="57"/>
      <c r="P23" s="57"/>
    </row>
    <row r="24" spans="1:19" x14ac:dyDescent="0.25">
      <c r="A24" s="12"/>
      <c r="B24" s="13"/>
      <c r="C24" s="13"/>
      <c r="D24" s="13"/>
      <c r="E24" s="13"/>
      <c r="F24" s="13"/>
      <c r="G24" s="14"/>
      <c r="H24" s="13"/>
      <c r="I24" s="14"/>
      <c r="J24" s="15"/>
      <c r="K24" s="5"/>
      <c r="L24" s="6"/>
    </row>
    <row r="25" spans="1:19" x14ac:dyDescent="0.25">
      <c r="A25" s="12" t="s">
        <v>39</v>
      </c>
      <c r="B25" s="13"/>
      <c r="C25" s="13"/>
      <c r="D25" s="13"/>
      <c r="E25" s="13"/>
      <c r="F25" s="13"/>
      <c r="G25" s="44">
        <f>G23</f>
        <v>1.71</v>
      </c>
      <c r="H25" s="13" t="s">
        <v>8</v>
      </c>
      <c r="I25" s="58">
        <v>1.22</v>
      </c>
      <c r="J25" s="15" t="s">
        <v>8</v>
      </c>
      <c r="K25" s="5"/>
      <c r="L25" s="6"/>
    </row>
    <row r="26" spans="1:19" x14ac:dyDescent="0.25">
      <c r="A26" s="59" t="s">
        <v>40</v>
      </c>
      <c r="B26" s="60"/>
      <c r="C26" s="60"/>
      <c r="D26" s="60"/>
      <c r="E26" s="60"/>
      <c r="F26" s="60"/>
      <c r="G26" s="61"/>
      <c r="H26" s="60" t="s">
        <v>8</v>
      </c>
      <c r="I26" s="62"/>
      <c r="J26" s="63"/>
      <c r="K26" s="5"/>
      <c r="L26" s="6"/>
    </row>
    <row r="27" spans="1:19" x14ac:dyDescent="0.25">
      <c r="A27" s="64" t="s">
        <v>41</v>
      </c>
      <c r="B27" s="17"/>
      <c r="C27" s="17"/>
      <c r="D27" s="17"/>
      <c r="E27" s="17"/>
      <c r="F27" s="17"/>
      <c r="G27" s="18"/>
      <c r="H27" s="17" t="s">
        <v>8</v>
      </c>
      <c r="I27" s="18"/>
      <c r="J27" s="19"/>
      <c r="K27" s="5"/>
      <c r="L27" s="6"/>
    </row>
    <row r="28" spans="1:19" ht="15.75" thickBot="1" x14ac:dyDescent="0.3">
      <c r="A28" s="65" t="s">
        <v>42</v>
      </c>
      <c r="B28" s="21"/>
      <c r="C28" s="21"/>
      <c r="D28" s="21"/>
      <c r="E28" s="21"/>
      <c r="F28" s="21"/>
      <c r="G28" s="66">
        <f>G25+G26+G27</f>
        <v>1.71</v>
      </c>
      <c r="H28" s="67" t="s">
        <v>8</v>
      </c>
      <c r="I28" s="22"/>
      <c r="J28" s="23"/>
      <c r="K28" s="5"/>
      <c r="L28" s="6"/>
    </row>
    <row r="29" spans="1:19" x14ac:dyDescent="0.25">
      <c r="A29" s="7"/>
      <c r="B29" s="5"/>
      <c r="C29" s="5"/>
      <c r="D29" s="5"/>
      <c r="E29" s="5"/>
      <c r="F29" s="5"/>
      <c r="G29" s="5"/>
      <c r="H29" s="5"/>
      <c r="I29" s="5"/>
      <c r="J29" s="5"/>
      <c r="K29" s="5"/>
      <c r="L29" s="6"/>
    </row>
    <row r="30" spans="1:19" x14ac:dyDescent="0.25">
      <c r="A30" s="7"/>
      <c r="B30" s="5"/>
      <c r="C30" s="5"/>
      <c r="D30" s="5"/>
      <c r="E30" s="5"/>
      <c r="F30" s="5"/>
      <c r="G30" s="5"/>
      <c r="H30" s="5"/>
      <c r="I30" s="5"/>
      <c r="J30" s="5"/>
      <c r="K30" s="5"/>
      <c r="L30" s="6"/>
    </row>
    <row r="31" spans="1:19" ht="15.75" thickBot="1" x14ac:dyDescent="0.3">
      <c r="A31" s="30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2"/>
    </row>
    <row r="35" spans="10:10" x14ac:dyDescent="0.25">
      <c r="J35" s="33"/>
    </row>
    <row r="36" spans="10:10" x14ac:dyDescent="0.25">
      <c r="J36" s="33"/>
    </row>
    <row r="37" spans="10:10" x14ac:dyDescent="0.25">
      <c r="J37" s="33"/>
    </row>
    <row r="45" spans="10:10" x14ac:dyDescent="0.25">
      <c r="J45" s="34">
        <v>94.41</v>
      </c>
    </row>
    <row r="46" spans="10:10" x14ac:dyDescent="0.25">
      <c r="J46" s="35">
        <v>113.06</v>
      </c>
    </row>
    <row r="47" spans="10:10" x14ac:dyDescent="0.25">
      <c r="J47" s="34">
        <v>153.69999999999999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FBC26-095C-4F9F-A81A-36241680EE3B}">
  <sheetPr>
    <tabColor theme="5"/>
    <pageSetUpPr fitToPage="1"/>
  </sheetPr>
  <dimension ref="A1:R59"/>
  <sheetViews>
    <sheetView zoomScale="90" zoomScaleNormal="90" workbookViewId="0">
      <selection activeCell="X35" sqref="X35"/>
    </sheetView>
  </sheetViews>
  <sheetFormatPr defaultRowHeight="15" x14ac:dyDescent="0.25"/>
  <cols>
    <col min="9" max="9" width="15.42578125" bestFit="1" customWidth="1"/>
    <col min="10" max="10" width="26.85546875" customWidth="1"/>
    <col min="11" max="11" width="13.85546875" bestFit="1" customWidth="1"/>
    <col min="12" max="13" width="13.140625" customWidth="1"/>
  </cols>
  <sheetData>
    <row r="1" spans="1:15" ht="15.75" thickBot="1" x14ac:dyDescent="0.3"/>
    <row r="2" spans="1:1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4" t="s">
        <v>43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x14ac:dyDescent="0.25">
      <c r="A4" s="7" t="s">
        <v>44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1:15" x14ac:dyDescent="0.25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 x14ac:dyDescent="0.25">
      <c r="A6" s="68" t="s">
        <v>45</v>
      </c>
      <c r="B6" s="69"/>
      <c r="C6" s="69"/>
      <c r="D6" s="69"/>
      <c r="E6" s="70" t="str">
        <f>'[1]GENERELLE NØGLETAL'!E6</f>
        <v>1. april 2026</v>
      </c>
      <c r="F6" s="5"/>
      <c r="G6" s="5"/>
      <c r="H6" s="5"/>
      <c r="I6" s="5"/>
      <c r="J6" s="5"/>
      <c r="K6" s="5"/>
      <c r="L6" s="5"/>
      <c r="M6" s="5"/>
      <c r="N6" s="5"/>
      <c r="O6" s="6"/>
    </row>
    <row r="7" spans="1:15" x14ac:dyDescent="0.25">
      <c r="A7" s="16" t="str">
        <f>"Regulering pr. " &amp; '[1]GENERELLE NØGLETAL'!E6</f>
        <v>Regulering pr. 1. april 2026</v>
      </c>
      <c r="B7" s="17"/>
      <c r="C7" s="17"/>
      <c r="D7" s="17"/>
      <c r="E7" s="71">
        <f>[1]FODTERAPIBEREGN!G28</f>
        <v>1.71</v>
      </c>
      <c r="F7" s="5"/>
      <c r="G7" s="5"/>
      <c r="H7" s="5"/>
      <c r="I7" s="5"/>
      <c r="J7" s="5"/>
      <c r="K7" s="5"/>
      <c r="L7" s="5"/>
      <c r="M7" s="5"/>
      <c r="N7" s="5"/>
      <c r="O7" s="6"/>
    </row>
    <row r="8" spans="1:15" x14ac:dyDescent="0.25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x14ac:dyDescent="0.25">
      <c r="A9" s="72" t="s">
        <v>46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x14ac:dyDescent="0.25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1:15" x14ac:dyDescent="0.25">
      <c r="A11" s="7" t="s">
        <v>47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1:15" x14ac:dyDescent="0.25">
      <c r="A12" s="73" t="s">
        <v>48</v>
      </c>
      <c r="B12" s="74"/>
      <c r="C12" s="74"/>
      <c r="D12" s="74"/>
      <c r="E12" s="74"/>
      <c r="F12" s="74"/>
      <c r="G12" s="74"/>
      <c r="H12" s="74"/>
      <c r="I12" s="75" t="s">
        <v>49</v>
      </c>
      <c r="J12" s="74" t="s">
        <v>50</v>
      </c>
      <c r="K12" s="74" t="s">
        <v>51</v>
      </c>
      <c r="L12" s="75" t="s">
        <v>52</v>
      </c>
      <c r="M12" s="75" t="s">
        <v>53</v>
      </c>
      <c r="N12" s="5"/>
      <c r="O12" s="6"/>
    </row>
    <row r="13" spans="1:15" x14ac:dyDescent="0.25">
      <c r="A13" s="76" t="s">
        <v>54</v>
      </c>
      <c r="B13" s="77"/>
      <c r="C13" s="35"/>
      <c r="D13" s="78"/>
      <c r="E13" s="78"/>
      <c r="F13" s="78"/>
      <c r="G13" s="78"/>
      <c r="H13" s="78"/>
      <c r="I13" s="77">
        <v>2100</v>
      </c>
      <c r="J13" s="35">
        <v>121.59</v>
      </c>
      <c r="K13" s="35">
        <f>ROUND(J13*(1+$E$7/100),2)</f>
        <v>123.67</v>
      </c>
      <c r="L13" s="35">
        <f>K13-M13</f>
        <v>61.83</v>
      </c>
      <c r="M13" s="35">
        <f>ROUND(K13*(1-[1]FODTERAPINØGLE!$J$14/100),2)</f>
        <v>61.84</v>
      </c>
      <c r="N13" s="5"/>
      <c r="O13" s="6"/>
    </row>
    <row r="14" spans="1:15" x14ac:dyDescent="0.25">
      <c r="A14" s="73" t="s">
        <v>55</v>
      </c>
      <c r="B14" s="75"/>
      <c r="C14" s="34"/>
      <c r="D14" s="74"/>
      <c r="E14" s="74"/>
      <c r="F14" s="74"/>
      <c r="G14" s="74"/>
      <c r="H14" s="74"/>
      <c r="I14" s="75">
        <v>2130</v>
      </c>
      <c r="J14" s="34">
        <v>100.14</v>
      </c>
      <c r="K14" s="34">
        <f t="shared" ref="K14:K54" si="0">ROUND(J14*(1+$E$7/100),2)</f>
        <v>101.85</v>
      </c>
      <c r="L14" s="34">
        <f t="shared" ref="L14:L54" si="1">K14-M14</f>
        <v>50.919999999999995</v>
      </c>
      <c r="M14" s="34">
        <f>ROUND(K14*(1-[1]FODTERAPINØGLE!$J$14/100),2)</f>
        <v>50.93</v>
      </c>
      <c r="N14" s="5"/>
      <c r="O14" s="6"/>
    </row>
    <row r="15" spans="1:15" x14ac:dyDescent="0.25">
      <c r="A15" s="76" t="s">
        <v>56</v>
      </c>
      <c r="B15" s="78"/>
      <c r="C15" s="78"/>
      <c r="D15" s="78"/>
      <c r="E15" s="78"/>
      <c r="F15" s="78"/>
      <c r="G15" s="78"/>
      <c r="H15" s="78"/>
      <c r="I15" s="77">
        <v>2132</v>
      </c>
      <c r="J15" s="35">
        <v>282.05</v>
      </c>
      <c r="K15" s="35">
        <f t="shared" si="0"/>
        <v>286.87</v>
      </c>
      <c r="L15" s="35">
        <f t="shared" si="1"/>
        <v>143.43</v>
      </c>
      <c r="M15" s="35">
        <f>ROUND(K15*(1-[1]FODTERAPINØGLE!$J$14/100),2)</f>
        <v>143.44</v>
      </c>
      <c r="N15" s="5"/>
      <c r="O15" s="6"/>
    </row>
    <row r="16" spans="1:15" x14ac:dyDescent="0.25">
      <c r="A16" s="79" t="s">
        <v>57</v>
      </c>
      <c r="B16" s="74"/>
      <c r="C16" s="74"/>
      <c r="D16" s="74"/>
      <c r="E16" s="74"/>
      <c r="F16" s="74"/>
      <c r="G16" s="74"/>
      <c r="H16" s="74"/>
      <c r="I16" s="75"/>
      <c r="J16" s="34"/>
      <c r="K16" s="34"/>
      <c r="L16" s="34"/>
      <c r="M16" s="34"/>
      <c r="N16" s="5"/>
      <c r="O16" s="6"/>
    </row>
    <row r="17" spans="1:18" x14ac:dyDescent="0.25">
      <c r="A17" s="76" t="s">
        <v>58</v>
      </c>
      <c r="B17" s="78"/>
      <c r="C17" s="78"/>
      <c r="D17" s="78"/>
      <c r="E17" s="78"/>
      <c r="F17" s="78"/>
      <c r="G17" s="78"/>
      <c r="H17" s="78"/>
      <c r="I17" s="77">
        <v>2140</v>
      </c>
      <c r="J17" s="35">
        <v>87.09</v>
      </c>
      <c r="K17" s="35">
        <f t="shared" si="0"/>
        <v>88.58</v>
      </c>
      <c r="L17" s="35">
        <f t="shared" si="1"/>
        <v>44.29</v>
      </c>
      <c r="M17" s="35">
        <f>ROUND(K17*(1-[1]FODTERAPINØGLE!$J$14/100),2)</f>
        <v>44.29</v>
      </c>
      <c r="N17" s="5"/>
      <c r="O17" s="6"/>
    </row>
    <row r="18" spans="1:18" x14ac:dyDescent="0.25">
      <c r="A18" s="73" t="s">
        <v>59</v>
      </c>
      <c r="B18" s="74"/>
      <c r="C18" s="74"/>
      <c r="D18" s="74"/>
      <c r="E18" s="74"/>
      <c r="F18" s="74"/>
      <c r="G18" s="74"/>
      <c r="H18" s="74"/>
      <c r="I18" s="75">
        <v>2141</v>
      </c>
      <c r="J18" s="34">
        <v>261.3</v>
      </c>
      <c r="K18" s="34">
        <f t="shared" si="0"/>
        <v>265.77</v>
      </c>
      <c r="L18" s="34">
        <f t="shared" si="1"/>
        <v>132.88</v>
      </c>
      <c r="M18" s="34">
        <f>ROUND(K18*(1-[1]FODTERAPINØGLE!$J$14/100),2)</f>
        <v>132.88999999999999</v>
      </c>
      <c r="N18" s="5"/>
      <c r="O18" s="6"/>
    </row>
    <row r="19" spans="1:18" x14ac:dyDescent="0.25">
      <c r="A19" s="76" t="s">
        <v>60</v>
      </c>
      <c r="B19" s="78"/>
      <c r="C19" s="78"/>
      <c r="D19" s="78"/>
      <c r="E19" s="78"/>
      <c r="F19" s="78"/>
      <c r="G19" s="78"/>
      <c r="H19" s="78"/>
      <c r="I19" s="77">
        <v>2142</v>
      </c>
      <c r="J19" s="35">
        <v>174.22</v>
      </c>
      <c r="K19" s="35">
        <f t="shared" si="0"/>
        <v>177.2</v>
      </c>
      <c r="L19" s="35">
        <f t="shared" si="1"/>
        <v>88.6</v>
      </c>
      <c r="M19" s="35">
        <f>ROUND(K19*(1-[1]FODTERAPINØGLE!$J$14/100),2)</f>
        <v>88.6</v>
      </c>
      <c r="N19" s="5"/>
      <c r="O19" s="6"/>
    </row>
    <row r="20" spans="1:18" x14ac:dyDescent="0.25">
      <c r="A20" s="73" t="s">
        <v>61</v>
      </c>
      <c r="B20" s="74"/>
      <c r="C20" s="74"/>
      <c r="D20" s="74"/>
      <c r="E20" s="74"/>
      <c r="F20" s="74"/>
      <c r="G20" s="74"/>
      <c r="H20" s="74"/>
      <c r="I20" s="75">
        <v>2143</v>
      </c>
      <c r="J20" s="34">
        <v>174.22</v>
      </c>
      <c r="K20" s="34">
        <f t="shared" si="0"/>
        <v>177.2</v>
      </c>
      <c r="L20" s="75">
        <f t="shared" si="1"/>
        <v>88.6</v>
      </c>
      <c r="M20" s="75">
        <f>ROUND(K20*(1-[1]FODTERAPINØGLE!$J$14/100),2)</f>
        <v>88.6</v>
      </c>
      <c r="N20" s="5"/>
      <c r="O20" s="6"/>
    </row>
    <row r="21" spans="1:18" x14ac:dyDescent="0.25">
      <c r="A21" s="76" t="s">
        <v>62</v>
      </c>
      <c r="B21" s="77"/>
      <c r="C21" s="35"/>
      <c r="D21" s="78"/>
      <c r="E21" s="78"/>
      <c r="F21" s="78"/>
      <c r="G21" s="78"/>
      <c r="H21" s="78"/>
      <c r="I21" s="77">
        <v>2144</v>
      </c>
      <c r="J21" s="35">
        <v>261.3</v>
      </c>
      <c r="K21" s="35">
        <f t="shared" si="0"/>
        <v>265.77</v>
      </c>
      <c r="L21" s="35">
        <f t="shared" si="1"/>
        <v>132.88</v>
      </c>
      <c r="M21" s="35">
        <f>ROUND(K21*(1-[1]FODTERAPINØGLE!$J$14/100),2)</f>
        <v>132.88999999999999</v>
      </c>
      <c r="N21" s="5"/>
      <c r="O21" s="6"/>
    </row>
    <row r="22" spans="1:18" x14ac:dyDescent="0.25">
      <c r="A22" s="73" t="s">
        <v>63</v>
      </c>
      <c r="B22" s="75"/>
      <c r="C22" s="34"/>
      <c r="D22" s="74"/>
      <c r="E22" s="74"/>
      <c r="F22" s="74"/>
      <c r="G22" s="74"/>
      <c r="H22" s="74"/>
      <c r="I22" s="75">
        <v>2145</v>
      </c>
      <c r="J22" s="34">
        <v>348.43</v>
      </c>
      <c r="K22" s="34">
        <f t="shared" si="0"/>
        <v>354.39</v>
      </c>
      <c r="L22" s="34">
        <f>K22-M22</f>
        <v>177.19</v>
      </c>
      <c r="M22" s="34">
        <f>ROUND(K22*(1-[1]FODTERAPINØGLE!$J$14/100),2)</f>
        <v>177.2</v>
      </c>
      <c r="N22" s="5"/>
      <c r="O22" s="6"/>
      <c r="R22" t="s">
        <v>64</v>
      </c>
    </row>
    <row r="23" spans="1:18" x14ac:dyDescent="0.25">
      <c r="A23" s="80" t="s">
        <v>65</v>
      </c>
      <c r="B23" s="78"/>
      <c r="C23" s="78"/>
      <c r="D23" s="78"/>
      <c r="E23" s="78"/>
      <c r="F23" s="78"/>
      <c r="G23" s="78"/>
      <c r="H23" s="78"/>
      <c r="I23" s="77"/>
      <c r="J23" s="35"/>
      <c r="K23" s="35"/>
      <c r="L23" s="35"/>
      <c r="M23" s="35"/>
      <c r="N23" s="5"/>
      <c r="O23" s="6"/>
    </row>
    <row r="24" spans="1:18" x14ac:dyDescent="0.25">
      <c r="A24" s="73" t="s">
        <v>65</v>
      </c>
      <c r="B24" s="74"/>
      <c r="C24" s="74"/>
      <c r="D24" s="74"/>
      <c r="E24" s="74"/>
      <c r="F24" s="74"/>
      <c r="G24" s="74"/>
      <c r="H24" s="74"/>
      <c r="I24" s="75">
        <v>2150</v>
      </c>
      <c r="J24" s="34">
        <v>174.22</v>
      </c>
      <c r="K24" s="34">
        <f t="shared" si="0"/>
        <v>177.2</v>
      </c>
      <c r="L24" s="34">
        <f t="shared" si="1"/>
        <v>88.6</v>
      </c>
      <c r="M24" s="34">
        <f>ROUND(K24*(1-[1]FODTERAPINØGLE!$J$14/100),2)</f>
        <v>88.6</v>
      </c>
      <c r="N24" s="5"/>
      <c r="O24" s="6"/>
    </row>
    <row r="25" spans="1:18" x14ac:dyDescent="0.25">
      <c r="A25" s="76" t="s">
        <v>66</v>
      </c>
      <c r="B25" s="78"/>
      <c r="C25" s="78"/>
      <c r="D25" s="78"/>
      <c r="E25" s="78"/>
      <c r="F25" s="78"/>
      <c r="G25" s="78"/>
      <c r="H25" s="78"/>
      <c r="I25" s="77">
        <v>2151</v>
      </c>
      <c r="J25" s="35">
        <v>174.22</v>
      </c>
      <c r="K25" s="35">
        <f t="shared" si="0"/>
        <v>177.2</v>
      </c>
      <c r="L25" s="35">
        <f t="shared" si="1"/>
        <v>88.6</v>
      </c>
      <c r="M25" s="35">
        <f>ROUND(K25*(1-[1]FODTERAPINØGLE!$J$14/100),2)</f>
        <v>88.6</v>
      </c>
      <c r="N25" s="5"/>
      <c r="O25" s="6"/>
    </row>
    <row r="26" spans="1:18" x14ac:dyDescent="0.25">
      <c r="A26" s="79" t="s">
        <v>67</v>
      </c>
      <c r="B26" s="74"/>
      <c r="C26" s="74"/>
      <c r="D26" s="74"/>
      <c r="E26" s="74"/>
      <c r="F26" s="74"/>
      <c r="G26" s="74"/>
      <c r="H26" s="74"/>
      <c r="I26" s="75"/>
      <c r="J26" s="34"/>
      <c r="K26" s="81"/>
      <c r="L26" s="34"/>
      <c r="M26" s="34"/>
      <c r="N26" s="5"/>
      <c r="O26" s="6"/>
    </row>
    <row r="27" spans="1:18" x14ac:dyDescent="0.25">
      <c r="A27" s="82" t="s">
        <v>68</v>
      </c>
      <c r="B27" s="83"/>
      <c r="C27" s="83"/>
      <c r="D27" s="83" t="s">
        <v>69</v>
      </c>
      <c r="E27" s="83" t="s">
        <v>69</v>
      </c>
      <c r="F27" s="83" t="s">
        <v>69</v>
      </c>
      <c r="G27" s="83" t="s">
        <v>69</v>
      </c>
      <c r="H27" s="83" t="s">
        <v>69</v>
      </c>
      <c r="I27" s="84">
        <v>2152</v>
      </c>
      <c r="J27" s="84">
        <v>128.69999999999999</v>
      </c>
      <c r="K27" s="35">
        <f>ROUND(J27*(1+$E$7/100),2)</f>
        <v>130.9</v>
      </c>
      <c r="L27" s="35">
        <f t="shared" si="1"/>
        <v>65.45</v>
      </c>
      <c r="M27" s="35">
        <f>ROUND(K27*(1-[1]FODTERAPINØGLE!$J$14/100),2)</f>
        <v>65.45</v>
      </c>
      <c r="N27" s="5"/>
      <c r="O27" s="6"/>
    </row>
    <row r="28" spans="1:18" x14ac:dyDescent="0.25">
      <c r="A28" s="85" t="s">
        <v>70</v>
      </c>
      <c r="B28" s="86"/>
      <c r="C28" s="86" t="s">
        <v>69</v>
      </c>
      <c r="D28" s="86" t="s">
        <v>69</v>
      </c>
      <c r="E28" s="86" t="s">
        <v>69</v>
      </c>
      <c r="F28" s="86" t="s">
        <v>69</v>
      </c>
      <c r="G28" s="86" t="s">
        <v>69</v>
      </c>
      <c r="H28" s="86" t="s">
        <v>69</v>
      </c>
      <c r="I28" s="87">
        <v>2153</v>
      </c>
      <c r="J28" s="87">
        <v>390</v>
      </c>
      <c r="K28" s="81">
        <f t="shared" si="0"/>
        <v>396.67</v>
      </c>
      <c r="L28" s="34">
        <f t="shared" si="1"/>
        <v>198.33</v>
      </c>
      <c r="M28" s="34">
        <f>ROUND(K28*(1-[1]FODTERAPINØGLE!$J$14/100),2)</f>
        <v>198.34</v>
      </c>
      <c r="N28" s="5"/>
      <c r="O28" s="6"/>
    </row>
    <row r="29" spans="1:18" x14ac:dyDescent="0.25">
      <c r="A29" s="82" t="s">
        <v>71</v>
      </c>
      <c r="B29" s="83"/>
      <c r="C29" s="83"/>
      <c r="D29" s="83" t="s">
        <v>69</v>
      </c>
      <c r="E29" s="83" t="s">
        <v>69</v>
      </c>
      <c r="F29" s="83" t="s">
        <v>69</v>
      </c>
      <c r="G29" s="83" t="s">
        <v>69</v>
      </c>
      <c r="H29" s="83" t="s">
        <v>69</v>
      </c>
      <c r="I29" s="84">
        <v>2154</v>
      </c>
      <c r="J29" s="84">
        <v>651.34</v>
      </c>
      <c r="K29" s="35">
        <f t="shared" si="0"/>
        <v>662.48</v>
      </c>
      <c r="L29" s="35">
        <f t="shared" si="1"/>
        <v>331.24</v>
      </c>
      <c r="M29" s="35">
        <f>ROUND(K29*(1-[1]FODTERAPINØGLE!$J$14/100),2)</f>
        <v>331.24</v>
      </c>
      <c r="N29" s="5"/>
      <c r="O29" s="6"/>
    </row>
    <row r="30" spans="1:18" x14ac:dyDescent="0.25">
      <c r="A30" s="85" t="s">
        <v>72</v>
      </c>
      <c r="B30" s="86"/>
      <c r="C30" s="86" t="s">
        <v>69</v>
      </c>
      <c r="D30" s="86" t="s">
        <v>69</v>
      </c>
      <c r="E30" s="86" t="s">
        <v>69</v>
      </c>
      <c r="F30" s="86" t="s">
        <v>69</v>
      </c>
      <c r="G30" s="86" t="s">
        <v>69</v>
      </c>
      <c r="H30" s="86" t="s">
        <v>69</v>
      </c>
      <c r="I30" s="87">
        <v>2155</v>
      </c>
      <c r="J30" s="87">
        <v>1173.97</v>
      </c>
      <c r="K30" s="81">
        <f t="shared" si="0"/>
        <v>1194.04</v>
      </c>
      <c r="L30" s="34">
        <f t="shared" si="1"/>
        <v>597.02</v>
      </c>
      <c r="M30" s="34">
        <f>ROUND(K30*(1-[1]FODTERAPINØGLE!$J$14/100),2)</f>
        <v>597.02</v>
      </c>
      <c r="N30" s="5"/>
      <c r="O30" s="6"/>
    </row>
    <row r="31" spans="1:18" x14ac:dyDescent="0.25">
      <c r="A31" s="82" t="s">
        <v>73</v>
      </c>
      <c r="B31" s="83"/>
      <c r="C31" s="83"/>
      <c r="D31" s="83" t="s">
        <v>69</v>
      </c>
      <c r="E31" s="83" t="s">
        <v>69</v>
      </c>
      <c r="F31" s="83" t="s">
        <v>69</v>
      </c>
      <c r="G31" s="83" t="s">
        <v>69</v>
      </c>
      <c r="H31" s="83" t="s">
        <v>69</v>
      </c>
      <c r="I31" s="84">
        <v>2156</v>
      </c>
      <c r="J31" s="84">
        <v>1173.97</v>
      </c>
      <c r="K31" s="35">
        <f t="shared" si="0"/>
        <v>1194.04</v>
      </c>
      <c r="L31" s="35">
        <f t="shared" si="1"/>
        <v>597.02</v>
      </c>
      <c r="M31" s="35">
        <f>ROUND(K31*(1-[1]FODTERAPINØGLE!$J$14/100),2)</f>
        <v>597.02</v>
      </c>
      <c r="N31" s="5"/>
      <c r="O31" s="6"/>
    </row>
    <row r="32" spans="1:18" x14ac:dyDescent="0.25">
      <c r="A32" s="85" t="s">
        <v>74</v>
      </c>
      <c r="B32" s="86"/>
      <c r="C32" s="86"/>
      <c r="D32" s="86" t="s">
        <v>69</v>
      </c>
      <c r="E32" s="86" t="s">
        <v>69</v>
      </c>
      <c r="F32" s="86" t="s">
        <v>69</v>
      </c>
      <c r="G32" s="86" t="s">
        <v>69</v>
      </c>
      <c r="H32" s="86" t="s">
        <v>69</v>
      </c>
      <c r="I32" s="87">
        <v>2157</v>
      </c>
      <c r="J32" s="87">
        <v>1957.97</v>
      </c>
      <c r="K32" s="81">
        <f t="shared" si="0"/>
        <v>1991.45</v>
      </c>
      <c r="L32" s="34">
        <f t="shared" si="1"/>
        <v>995.72</v>
      </c>
      <c r="M32" s="34">
        <f>ROUND(K32*(1-[1]FODTERAPINØGLE!$J$14/100),2)</f>
        <v>995.73</v>
      </c>
      <c r="N32" s="5"/>
      <c r="O32" s="6"/>
    </row>
    <row r="33" spans="1:15" x14ac:dyDescent="0.25">
      <c r="A33" s="82" t="s">
        <v>75</v>
      </c>
      <c r="B33" s="83"/>
      <c r="C33" s="83" t="s">
        <v>69</v>
      </c>
      <c r="D33" s="83" t="s">
        <v>69</v>
      </c>
      <c r="E33" s="83" t="s">
        <v>69</v>
      </c>
      <c r="F33" s="83" t="s">
        <v>69</v>
      </c>
      <c r="G33" s="83" t="s">
        <v>69</v>
      </c>
      <c r="H33" s="83" t="s">
        <v>69</v>
      </c>
      <c r="I33" s="84">
        <v>2158</v>
      </c>
      <c r="J33" s="84">
        <v>308.69</v>
      </c>
      <c r="K33" s="35">
        <f t="shared" si="0"/>
        <v>313.97000000000003</v>
      </c>
      <c r="L33" s="35">
        <f t="shared" si="1"/>
        <v>156.98000000000002</v>
      </c>
      <c r="M33" s="35">
        <f>ROUND(K33*(1-[1]FODTERAPINØGLE!$J$14/100),2)</f>
        <v>156.99</v>
      </c>
      <c r="N33" s="5"/>
      <c r="O33" s="6"/>
    </row>
    <row r="34" spans="1:15" x14ac:dyDescent="0.25">
      <c r="A34" s="85" t="s">
        <v>76</v>
      </c>
      <c r="B34" s="86"/>
      <c r="C34" s="86"/>
      <c r="D34" s="86" t="s">
        <v>69</v>
      </c>
      <c r="E34" s="86" t="s">
        <v>69</v>
      </c>
      <c r="F34" s="86" t="s">
        <v>69</v>
      </c>
      <c r="G34" s="86" t="s">
        <v>69</v>
      </c>
      <c r="H34" s="86" t="s">
        <v>69</v>
      </c>
      <c r="I34" s="87">
        <v>2159</v>
      </c>
      <c r="J34" s="87">
        <v>393.97</v>
      </c>
      <c r="K34" s="81">
        <f t="shared" si="0"/>
        <v>400.71</v>
      </c>
      <c r="L34" s="34">
        <f t="shared" si="1"/>
        <v>200.34999999999997</v>
      </c>
      <c r="M34" s="34">
        <f>ROUND(K34*(1-[1]FODTERAPINØGLE!$J$14/100),2)</f>
        <v>200.36</v>
      </c>
      <c r="N34" s="5"/>
      <c r="O34" s="6"/>
    </row>
    <row r="35" spans="1:15" x14ac:dyDescent="0.25">
      <c r="A35" s="80" t="s">
        <v>77</v>
      </c>
      <c r="B35" s="78"/>
      <c r="C35" s="78"/>
      <c r="D35" s="78"/>
      <c r="E35" s="78"/>
      <c r="F35" s="78"/>
      <c r="G35" s="78"/>
      <c r="H35" s="78"/>
      <c r="I35" s="77"/>
      <c r="J35" s="35"/>
      <c r="K35" s="35"/>
      <c r="L35" s="35"/>
      <c r="M35" s="35"/>
      <c r="N35" s="5"/>
      <c r="O35" s="6"/>
    </row>
    <row r="36" spans="1:15" x14ac:dyDescent="0.25">
      <c r="A36" s="88" t="s">
        <v>78</v>
      </c>
      <c r="B36" s="89"/>
      <c r="C36" s="89"/>
      <c r="D36" s="89"/>
      <c r="E36" s="89"/>
      <c r="F36" s="89"/>
      <c r="G36" s="89"/>
      <c r="H36" s="89"/>
      <c r="I36" s="90">
        <v>2180</v>
      </c>
      <c r="J36" s="81">
        <v>374.91</v>
      </c>
      <c r="K36" s="81">
        <f t="shared" si="0"/>
        <v>381.32</v>
      </c>
      <c r="L36" s="81">
        <f t="shared" si="1"/>
        <v>190.66</v>
      </c>
      <c r="M36" s="81">
        <f>ROUND(K36*(1-[1]FODTERAPINØGLE!$J$14/100),2)</f>
        <v>190.66</v>
      </c>
      <c r="N36" s="5"/>
      <c r="O36" s="6"/>
    </row>
    <row r="37" spans="1:15" x14ac:dyDescent="0.25">
      <c r="A37" s="76" t="s">
        <v>77</v>
      </c>
      <c r="B37" s="78"/>
      <c r="C37" s="78"/>
      <c r="D37" s="78"/>
      <c r="E37" s="78"/>
      <c r="F37" s="78"/>
      <c r="G37" s="78"/>
      <c r="H37" s="78"/>
      <c r="I37" s="77">
        <v>2170</v>
      </c>
      <c r="J37" s="35">
        <v>303.38</v>
      </c>
      <c r="K37" s="35">
        <f t="shared" si="0"/>
        <v>308.57</v>
      </c>
      <c r="L37" s="77">
        <f t="shared" si="1"/>
        <v>154.28</v>
      </c>
      <c r="M37" s="35">
        <f>ROUND(K37*(1-[1]FODTERAPINØGLE!$J$14/100),2)</f>
        <v>154.29</v>
      </c>
      <c r="N37" s="5"/>
      <c r="O37" s="6"/>
    </row>
    <row r="38" spans="1:15" x14ac:dyDescent="0.25">
      <c r="A38" s="88" t="s">
        <v>79</v>
      </c>
      <c r="B38" s="90"/>
      <c r="C38" s="81"/>
      <c r="D38" s="89"/>
      <c r="E38" s="89"/>
      <c r="F38" s="89"/>
      <c r="G38" s="89"/>
      <c r="H38" s="89"/>
      <c r="I38" s="90">
        <v>2171</v>
      </c>
      <c r="J38" s="81">
        <v>254.94</v>
      </c>
      <c r="K38" s="81">
        <f t="shared" si="0"/>
        <v>259.3</v>
      </c>
      <c r="L38" s="81">
        <f t="shared" si="1"/>
        <v>129.65</v>
      </c>
      <c r="M38" s="81">
        <f>ROUND(K38*(1-[1]FODTERAPINØGLE!$J$14/100),2)</f>
        <v>129.65</v>
      </c>
      <c r="N38" s="5"/>
      <c r="O38" s="6"/>
    </row>
    <row r="39" spans="1:15" x14ac:dyDescent="0.25">
      <c r="A39" s="76" t="s">
        <v>80</v>
      </c>
      <c r="B39" s="77"/>
      <c r="C39" s="35"/>
      <c r="D39" s="78"/>
      <c r="E39" s="78"/>
      <c r="F39" s="78"/>
      <c r="G39" s="78"/>
      <c r="H39" s="78"/>
      <c r="I39" s="77">
        <v>2131</v>
      </c>
      <c r="J39" s="35">
        <v>97.96</v>
      </c>
      <c r="K39" s="35">
        <f t="shared" si="0"/>
        <v>99.64</v>
      </c>
      <c r="L39" s="35">
        <f t="shared" si="1"/>
        <v>49.82</v>
      </c>
      <c r="M39" s="35">
        <f>ROUND(K39*(1-[1]FODTERAPINØGLE!$J$14/100),2)</f>
        <v>49.82</v>
      </c>
      <c r="N39" s="5"/>
      <c r="O39" s="6"/>
    </row>
    <row r="40" spans="1:15" x14ac:dyDescent="0.25">
      <c r="A40" s="91" t="s">
        <v>81</v>
      </c>
      <c r="B40" s="89"/>
      <c r="C40" s="89"/>
      <c r="D40" s="89"/>
      <c r="E40" s="89"/>
      <c r="F40" s="89"/>
      <c r="G40" s="89"/>
      <c r="H40" s="89"/>
      <c r="I40" s="90"/>
      <c r="J40" s="81"/>
      <c r="K40" s="81"/>
      <c r="L40" s="81"/>
      <c r="M40" s="81"/>
      <c r="N40" s="5"/>
      <c r="O40" s="6"/>
    </row>
    <row r="41" spans="1:15" x14ac:dyDescent="0.25">
      <c r="A41" s="76" t="s">
        <v>82</v>
      </c>
      <c r="B41" s="78"/>
      <c r="C41" s="78"/>
      <c r="D41" s="78"/>
      <c r="E41" s="78"/>
      <c r="F41" s="78"/>
      <c r="G41" s="78"/>
      <c r="H41" s="78"/>
      <c r="I41" s="77">
        <v>2172</v>
      </c>
      <c r="J41" s="35">
        <v>307.95999999999998</v>
      </c>
      <c r="K41" s="35">
        <f t="shared" si="0"/>
        <v>313.23</v>
      </c>
      <c r="L41" s="35">
        <f t="shared" si="1"/>
        <v>156.61000000000001</v>
      </c>
      <c r="M41" s="35">
        <f>ROUND(K41*(1-[1]FODTERAPINØGLE!$J$14/100),2)</f>
        <v>156.62</v>
      </c>
      <c r="N41" s="5"/>
      <c r="O41" s="6"/>
    </row>
    <row r="42" spans="1:15" x14ac:dyDescent="0.25">
      <c r="A42" s="88" t="s">
        <v>83</v>
      </c>
      <c r="B42" s="89"/>
      <c r="C42" s="89"/>
      <c r="D42" s="89"/>
      <c r="E42" s="89"/>
      <c r="F42" s="89"/>
      <c r="G42" s="89"/>
      <c r="H42" s="89"/>
      <c r="I42" s="90">
        <v>2173</v>
      </c>
      <c r="J42" s="81">
        <v>447.25</v>
      </c>
      <c r="K42" s="81">
        <f t="shared" si="0"/>
        <v>454.9</v>
      </c>
      <c r="L42" s="81">
        <f t="shared" si="1"/>
        <v>227.45</v>
      </c>
      <c r="M42" s="81">
        <f>ROUND(K42*(1-[1]FODTERAPINØGLE!$J$14/100),2)</f>
        <v>227.45</v>
      </c>
      <c r="N42" s="5"/>
      <c r="O42" s="6"/>
    </row>
    <row r="43" spans="1:15" x14ac:dyDescent="0.25">
      <c r="A43" s="76" t="s">
        <v>84</v>
      </c>
      <c r="B43" s="78"/>
      <c r="C43" s="78"/>
      <c r="D43" s="78"/>
      <c r="E43" s="78"/>
      <c r="F43" s="78"/>
      <c r="G43" s="78"/>
      <c r="H43" s="78"/>
      <c r="I43" s="77">
        <v>2174</v>
      </c>
      <c r="J43" s="35">
        <v>491.58</v>
      </c>
      <c r="K43" s="35">
        <f t="shared" si="0"/>
        <v>499.99</v>
      </c>
      <c r="L43" s="35">
        <f>K43-M43</f>
        <v>249.99</v>
      </c>
      <c r="M43" s="35">
        <f>ROUND(K43*(1-[1]FODTERAPINØGLE!$J$14/100),2)</f>
        <v>250</v>
      </c>
      <c r="N43" s="5"/>
      <c r="O43" s="6"/>
    </row>
    <row r="44" spans="1:15" x14ac:dyDescent="0.25">
      <c r="A44" s="88" t="s">
        <v>85</v>
      </c>
      <c r="B44" s="89"/>
      <c r="C44" s="89"/>
      <c r="D44" s="89"/>
      <c r="E44" s="89"/>
      <c r="F44" s="89"/>
      <c r="G44" s="89"/>
      <c r="H44" s="89"/>
      <c r="I44" s="90">
        <v>2175</v>
      </c>
      <c r="J44" s="81">
        <v>226.69</v>
      </c>
      <c r="K44" s="81">
        <f t="shared" si="0"/>
        <v>230.57</v>
      </c>
      <c r="L44" s="81">
        <f t="shared" si="1"/>
        <v>115.27999999999999</v>
      </c>
      <c r="M44" s="81">
        <f>ROUND(K44*(1-[1]FODTERAPINØGLE!$J$14/100),2)</f>
        <v>115.29</v>
      </c>
      <c r="N44" s="5"/>
      <c r="O44" s="6"/>
    </row>
    <row r="45" spans="1:15" x14ac:dyDescent="0.25">
      <c r="A45" s="76" t="s">
        <v>86</v>
      </c>
      <c r="B45" s="78"/>
      <c r="C45" s="78"/>
      <c r="D45" s="78"/>
      <c r="E45" s="78"/>
      <c r="F45" s="78"/>
      <c r="G45" s="78"/>
      <c r="H45" s="78"/>
      <c r="I45" s="77">
        <v>2176</v>
      </c>
      <c r="J45" s="35">
        <v>181.1</v>
      </c>
      <c r="K45" s="35">
        <f t="shared" si="0"/>
        <v>184.2</v>
      </c>
      <c r="L45" s="77">
        <f t="shared" si="1"/>
        <v>92.1</v>
      </c>
      <c r="M45" s="77">
        <f>ROUND(K45*(1-[1]FODTERAPINØGLE!$J$14/100),2)</f>
        <v>92.1</v>
      </c>
      <c r="N45" s="5"/>
      <c r="O45" s="6"/>
    </row>
    <row r="46" spans="1:15" x14ac:dyDescent="0.25">
      <c r="A46" s="88" t="s">
        <v>87</v>
      </c>
      <c r="B46" s="90"/>
      <c r="C46" s="81"/>
      <c r="D46" s="89"/>
      <c r="E46" s="89"/>
      <c r="F46" s="89"/>
      <c r="G46" s="89"/>
      <c r="H46" s="89"/>
      <c r="I46" s="90">
        <v>2177</v>
      </c>
      <c r="J46" s="81">
        <v>0</v>
      </c>
      <c r="K46" s="34">
        <f t="shared" si="0"/>
        <v>0</v>
      </c>
      <c r="L46" s="81">
        <f t="shared" si="1"/>
        <v>0</v>
      </c>
      <c r="M46" s="81">
        <f>ROUND(K46*(1-[1]FODTERAPINØGLE!$J$14/100),2)</f>
        <v>0</v>
      </c>
      <c r="N46" s="5"/>
      <c r="O46" s="6"/>
    </row>
    <row r="47" spans="1:15" x14ac:dyDescent="0.25">
      <c r="A47" s="80" t="s">
        <v>88</v>
      </c>
      <c r="B47" s="77"/>
      <c r="C47" s="35"/>
      <c r="D47" s="78"/>
      <c r="E47" s="78"/>
      <c r="F47" s="78"/>
      <c r="G47" s="78"/>
      <c r="H47" s="78"/>
      <c r="I47" s="77"/>
      <c r="J47" s="35"/>
      <c r="K47" s="35"/>
      <c r="L47" s="35"/>
      <c r="M47" s="35"/>
      <c r="N47" s="5"/>
      <c r="O47" s="6"/>
    </row>
    <row r="48" spans="1:15" x14ac:dyDescent="0.25">
      <c r="A48" s="88" t="s">
        <v>89</v>
      </c>
      <c r="B48" s="89"/>
      <c r="C48" s="89"/>
      <c r="D48" s="89"/>
      <c r="E48" s="89"/>
      <c r="F48" s="89"/>
      <c r="G48" s="89"/>
      <c r="H48" s="89"/>
      <c r="I48" s="90">
        <v>2164</v>
      </c>
      <c r="J48" s="81">
        <v>106.49</v>
      </c>
      <c r="K48" s="81">
        <f t="shared" si="0"/>
        <v>108.31</v>
      </c>
      <c r="L48" s="81">
        <f t="shared" si="1"/>
        <v>54.150000000000006</v>
      </c>
      <c r="M48" s="81">
        <f>ROUND(K48*(1-[1]FODTERAPINØGLE!$J$14/100),2)</f>
        <v>54.16</v>
      </c>
      <c r="N48" s="5"/>
      <c r="O48" s="6"/>
    </row>
    <row r="49" spans="1:15" x14ac:dyDescent="0.25">
      <c r="A49" s="76" t="s">
        <v>90</v>
      </c>
      <c r="B49" s="78"/>
      <c r="C49" s="78"/>
      <c r="D49" s="78"/>
      <c r="E49" s="78"/>
      <c r="F49" s="78"/>
      <c r="G49" s="78"/>
      <c r="H49" s="78"/>
      <c r="I49" s="77">
        <v>2165</v>
      </c>
      <c r="J49" s="35">
        <v>127.55</v>
      </c>
      <c r="K49" s="35">
        <f t="shared" si="0"/>
        <v>129.72999999999999</v>
      </c>
      <c r="L49" s="35">
        <f t="shared" si="1"/>
        <v>64.859999999999985</v>
      </c>
      <c r="M49" s="35">
        <f>ROUND(K49*(1-[1]FODTERAPINØGLE!$J$14/100),2)</f>
        <v>64.87</v>
      </c>
      <c r="N49" s="5"/>
      <c r="O49" s="6"/>
    </row>
    <row r="50" spans="1:15" x14ac:dyDescent="0.25">
      <c r="A50" s="88" t="s">
        <v>91</v>
      </c>
      <c r="B50" s="89"/>
      <c r="C50" s="89"/>
      <c r="D50" s="89"/>
      <c r="E50" s="89"/>
      <c r="F50" s="89"/>
      <c r="G50" s="89"/>
      <c r="H50" s="89"/>
      <c r="I50" s="90">
        <v>2166</v>
      </c>
      <c r="J50" s="81">
        <v>173.4</v>
      </c>
      <c r="K50" s="81">
        <f t="shared" si="0"/>
        <v>176.37</v>
      </c>
      <c r="L50" s="81">
        <f t="shared" si="1"/>
        <v>88.18</v>
      </c>
      <c r="M50" s="81">
        <f>ROUND(K50*(1-[1]FODTERAPINØGLE!$J$14/100),2)</f>
        <v>88.19</v>
      </c>
      <c r="N50" s="5"/>
      <c r="O50" s="6"/>
    </row>
    <row r="51" spans="1:15" x14ac:dyDescent="0.25">
      <c r="A51" s="76" t="s">
        <v>92</v>
      </c>
      <c r="B51" s="78"/>
      <c r="C51" s="78"/>
      <c r="D51" s="78"/>
      <c r="E51" s="78"/>
      <c r="F51" s="78"/>
      <c r="G51" s="78"/>
      <c r="H51" s="78"/>
      <c r="I51" s="77">
        <v>2167</v>
      </c>
      <c r="J51" s="35">
        <v>106.49</v>
      </c>
      <c r="K51" s="35">
        <f t="shared" si="0"/>
        <v>108.31</v>
      </c>
      <c r="L51" s="35">
        <f t="shared" si="1"/>
        <v>108.31</v>
      </c>
      <c r="M51" s="35">
        <v>0</v>
      </c>
      <c r="N51" s="5"/>
      <c r="O51" s="6"/>
    </row>
    <row r="52" spans="1:15" x14ac:dyDescent="0.25">
      <c r="A52" s="88" t="s">
        <v>93</v>
      </c>
      <c r="B52" s="89"/>
      <c r="C52" s="89"/>
      <c r="D52" s="89"/>
      <c r="E52" s="89"/>
      <c r="F52" s="89"/>
      <c r="G52" s="89"/>
      <c r="H52" s="89"/>
      <c r="I52" s="90">
        <v>2168</v>
      </c>
      <c r="J52" s="81">
        <v>127.55</v>
      </c>
      <c r="K52" s="81">
        <f t="shared" si="0"/>
        <v>129.72999999999999</v>
      </c>
      <c r="L52" s="81">
        <f t="shared" si="1"/>
        <v>129.72999999999999</v>
      </c>
      <c r="M52" s="81">
        <v>0</v>
      </c>
      <c r="N52" s="5"/>
      <c r="O52" s="6"/>
    </row>
    <row r="53" spans="1:15" x14ac:dyDescent="0.25">
      <c r="A53" s="76" t="s">
        <v>94</v>
      </c>
      <c r="B53" s="78"/>
      <c r="C53" s="78"/>
      <c r="D53" s="78"/>
      <c r="E53" s="78"/>
      <c r="F53" s="78"/>
      <c r="G53" s="78"/>
      <c r="H53" s="78"/>
      <c r="I53" s="77">
        <v>2169</v>
      </c>
      <c r="J53" s="35">
        <v>173.4</v>
      </c>
      <c r="K53" s="35">
        <f t="shared" si="0"/>
        <v>176.37</v>
      </c>
      <c r="L53" s="77">
        <f t="shared" si="1"/>
        <v>176.37</v>
      </c>
      <c r="M53" s="35">
        <v>0</v>
      </c>
      <c r="N53" s="5"/>
      <c r="O53" s="6"/>
    </row>
    <row r="54" spans="1:15" x14ac:dyDescent="0.25">
      <c r="A54" s="88" t="s">
        <v>95</v>
      </c>
      <c r="B54" s="90"/>
      <c r="C54" s="81"/>
      <c r="D54" s="89"/>
      <c r="E54" s="89"/>
      <c r="F54" s="89"/>
      <c r="G54" s="89"/>
      <c r="H54" s="89"/>
      <c r="I54" s="90">
        <v>2178</v>
      </c>
      <c r="J54" s="81">
        <v>0</v>
      </c>
      <c r="K54" s="81">
        <f t="shared" si="0"/>
        <v>0</v>
      </c>
      <c r="L54" s="81">
        <f t="shared" si="1"/>
        <v>0</v>
      </c>
      <c r="M54" s="81">
        <f>ROUND(K54*(1-[1]FODTERAPINØGLE!$J$14/100),2)</f>
        <v>0</v>
      </c>
      <c r="N54" s="5"/>
      <c r="O54" s="6"/>
    </row>
    <row r="55" spans="1:15" x14ac:dyDescent="0.25">
      <c r="A55" s="80" t="s">
        <v>96</v>
      </c>
      <c r="B55" s="77"/>
      <c r="C55" s="35"/>
      <c r="D55" s="78"/>
      <c r="E55" s="78"/>
      <c r="F55" s="78"/>
      <c r="G55" s="78"/>
      <c r="H55" s="78"/>
      <c r="I55" s="77"/>
      <c r="J55" s="35"/>
      <c r="K55" s="35"/>
      <c r="L55" s="35"/>
      <c r="M55" s="35"/>
      <c r="N55" s="5"/>
      <c r="O55" s="6"/>
    </row>
    <row r="56" spans="1:15" x14ac:dyDescent="0.25">
      <c r="A56" s="88" t="s">
        <v>13</v>
      </c>
      <c r="B56" s="89"/>
      <c r="C56" s="89"/>
      <c r="D56" s="89"/>
      <c r="E56" s="89"/>
      <c r="F56" s="89"/>
      <c r="G56" s="89"/>
      <c r="H56" s="89"/>
      <c r="I56" s="90">
        <v>1001</v>
      </c>
      <c r="J56" s="81"/>
      <c r="K56" s="81"/>
      <c r="L56" s="81"/>
      <c r="M56" s="81">
        <f>[1]FODTERAPINØGLE!E21</f>
        <v>3.94</v>
      </c>
      <c r="N56" s="5"/>
      <c r="O56" s="6"/>
    </row>
    <row r="57" spans="1:15" x14ac:dyDescent="0.25">
      <c r="A57" s="76" t="s">
        <v>97</v>
      </c>
      <c r="B57" s="78"/>
      <c r="C57" s="78"/>
      <c r="D57" s="78"/>
      <c r="E57" s="78"/>
      <c r="F57" s="78"/>
      <c r="G57" s="78"/>
      <c r="H57" s="78"/>
      <c r="I57" s="77">
        <v>1002</v>
      </c>
      <c r="J57" s="35"/>
      <c r="K57" s="35"/>
      <c r="L57" s="35"/>
      <c r="M57" s="35">
        <f>[1]FODTERAPINØGLE!E22</f>
        <v>2.2799999999999998</v>
      </c>
      <c r="N57" s="5"/>
      <c r="O57" s="6"/>
    </row>
    <row r="58" spans="1:15" x14ac:dyDescent="0.25">
      <c r="A58" s="7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6"/>
    </row>
    <row r="59" spans="1:15" ht="15.75" thickBot="1" x14ac:dyDescent="0.3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2"/>
    </row>
  </sheetData>
  <pageMargins left="0.25" right="0.25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DB358-BC9F-41C0-8B9F-65168AC10DCC}">
  <sheetPr>
    <tabColor theme="5"/>
    <pageSetUpPr fitToPage="1"/>
  </sheetPr>
  <dimension ref="A1:O48"/>
  <sheetViews>
    <sheetView workbookViewId="0">
      <selection activeCell="X35" sqref="X35"/>
    </sheetView>
  </sheetViews>
  <sheetFormatPr defaultRowHeight="15" x14ac:dyDescent="0.25"/>
  <cols>
    <col min="9" max="9" width="15.42578125" bestFit="1" customWidth="1"/>
    <col min="10" max="10" width="26.85546875" bestFit="1" customWidth="1"/>
    <col min="11" max="11" width="13.140625" bestFit="1" customWidth="1"/>
    <col min="12" max="13" width="13.140625" customWidth="1"/>
  </cols>
  <sheetData>
    <row r="1" spans="1:15" ht="15.75" thickBot="1" x14ac:dyDescent="0.3"/>
    <row r="2" spans="1:1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4" t="s">
        <v>43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x14ac:dyDescent="0.25">
      <c r="A4" s="7" t="s">
        <v>98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1:15" x14ac:dyDescent="0.25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 x14ac:dyDescent="0.25">
      <c r="A6" s="68" t="s">
        <v>45</v>
      </c>
      <c r="B6" s="69"/>
      <c r="C6" s="69"/>
      <c r="D6" s="69"/>
      <c r="E6" s="70" t="str">
        <f>'[1]GENERELLE NØGLETAL'!E6</f>
        <v>1. april 2026</v>
      </c>
      <c r="F6" s="5"/>
      <c r="G6" s="5"/>
      <c r="H6" s="5"/>
      <c r="I6" s="5"/>
      <c r="J6" s="5"/>
      <c r="K6" s="5"/>
      <c r="L6" s="5"/>
      <c r="M6" s="5"/>
      <c r="N6" s="5"/>
      <c r="O6" s="6"/>
    </row>
    <row r="7" spans="1:15" x14ac:dyDescent="0.25">
      <c r="A7" s="16" t="str">
        <f>"Regulering pr. " &amp; '[1]GENERELLE NØGLETAL'!E6</f>
        <v>Regulering pr. 1. april 2026</v>
      </c>
      <c r="B7" s="17"/>
      <c r="C7" s="17"/>
      <c r="D7" s="17"/>
      <c r="E7" s="71">
        <f>[1]FODTERAPIBEREGN!G28</f>
        <v>1.71</v>
      </c>
      <c r="F7" s="5"/>
      <c r="G7" s="5"/>
      <c r="H7" s="5"/>
      <c r="I7" s="5"/>
      <c r="J7" s="5"/>
      <c r="K7" s="5"/>
      <c r="L7" s="5"/>
      <c r="M7" s="5"/>
      <c r="N7" s="5"/>
      <c r="O7" s="6"/>
    </row>
    <row r="8" spans="1:15" x14ac:dyDescent="0.25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x14ac:dyDescent="0.25">
      <c r="A9" s="72" t="s">
        <v>46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x14ac:dyDescent="0.25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1:15" x14ac:dyDescent="0.25">
      <c r="A11" s="7" t="s">
        <v>47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1:15" x14ac:dyDescent="0.25">
      <c r="A12" s="76" t="s">
        <v>48</v>
      </c>
      <c r="B12" s="78"/>
      <c r="C12" s="78"/>
      <c r="D12" s="78"/>
      <c r="E12" s="78"/>
      <c r="F12" s="78"/>
      <c r="G12" s="78"/>
      <c r="H12" s="78"/>
      <c r="I12" s="77" t="s">
        <v>49</v>
      </c>
      <c r="J12" s="78" t="s">
        <v>50</v>
      </c>
      <c r="K12" s="78" t="s">
        <v>51</v>
      </c>
      <c r="L12" s="77" t="s">
        <v>52</v>
      </c>
      <c r="M12" s="77" t="s">
        <v>53</v>
      </c>
      <c r="N12" s="5"/>
      <c r="O12" s="6"/>
    </row>
    <row r="13" spans="1:15" x14ac:dyDescent="0.25">
      <c r="A13" s="73" t="s">
        <v>54</v>
      </c>
      <c r="B13" s="75"/>
      <c r="C13" s="34"/>
      <c r="D13" s="74"/>
      <c r="E13" s="74"/>
      <c r="F13" s="74"/>
      <c r="G13" s="74"/>
      <c r="H13" s="74"/>
      <c r="I13" s="75">
        <v>2100</v>
      </c>
      <c r="J13" s="34">
        <v>121.59</v>
      </c>
      <c r="K13" s="92">
        <f>ROUND(J13*(1+$E$7/100),2)</f>
        <v>123.67</v>
      </c>
      <c r="L13" s="34">
        <f>K13-M13</f>
        <v>49.47</v>
      </c>
      <c r="M13" s="34">
        <f>ROUND(K13*(1-[1]FODTERAPINØGLE!$J$15/100),2)</f>
        <v>74.2</v>
      </c>
      <c r="N13" s="5"/>
      <c r="O13" s="6"/>
    </row>
    <row r="14" spans="1:15" x14ac:dyDescent="0.25">
      <c r="A14" s="76" t="s">
        <v>55</v>
      </c>
      <c r="B14" s="77"/>
      <c r="C14" s="35"/>
      <c r="D14" s="78"/>
      <c r="E14" s="78"/>
      <c r="F14" s="78"/>
      <c r="G14" s="78"/>
      <c r="H14" s="78"/>
      <c r="I14" s="77">
        <v>2130</v>
      </c>
      <c r="J14" s="35">
        <v>100.14</v>
      </c>
      <c r="K14" s="93">
        <f t="shared" ref="K14:K34" si="0">ROUND(J14*(1+$E$7/100),2)</f>
        <v>101.85</v>
      </c>
      <c r="L14" s="35">
        <f>K14-M14</f>
        <v>40.739999999999995</v>
      </c>
      <c r="M14" s="35">
        <f>ROUND(K14*(1-[1]FODTERAPINØGLE!$J$15/100),2)</f>
        <v>61.11</v>
      </c>
      <c r="N14" s="5"/>
      <c r="O14" s="6"/>
    </row>
    <row r="15" spans="1:15" x14ac:dyDescent="0.25">
      <c r="A15" s="73" t="s">
        <v>56</v>
      </c>
      <c r="B15" s="74"/>
      <c r="C15" s="74"/>
      <c r="D15" s="74"/>
      <c r="E15" s="74"/>
      <c r="F15" s="74"/>
      <c r="G15" s="74"/>
      <c r="H15" s="74"/>
      <c r="I15" s="75">
        <v>2132</v>
      </c>
      <c r="J15" s="34">
        <v>282.05</v>
      </c>
      <c r="K15" s="92">
        <f t="shared" si="0"/>
        <v>286.87</v>
      </c>
      <c r="L15" s="34">
        <f>K15-M15</f>
        <v>114.75</v>
      </c>
      <c r="M15" s="34">
        <f>ROUND(K15*(1-[1]FODTERAPINØGLE!$J$15/100),2)</f>
        <v>172.12</v>
      </c>
      <c r="N15" s="5"/>
      <c r="O15" s="6"/>
    </row>
    <row r="16" spans="1:15" x14ac:dyDescent="0.25">
      <c r="A16" s="80" t="s">
        <v>57</v>
      </c>
      <c r="B16" s="78"/>
      <c r="C16" s="78"/>
      <c r="D16" s="78"/>
      <c r="E16" s="78"/>
      <c r="F16" s="78"/>
      <c r="G16" s="78"/>
      <c r="H16" s="78"/>
      <c r="I16" s="77"/>
      <c r="J16" s="35"/>
      <c r="K16" s="93"/>
      <c r="L16" s="35"/>
      <c r="M16" s="35"/>
      <c r="N16" s="5"/>
      <c r="O16" s="6"/>
    </row>
    <row r="17" spans="1:15" x14ac:dyDescent="0.25">
      <c r="A17" s="73" t="s">
        <v>58</v>
      </c>
      <c r="B17" s="74"/>
      <c r="C17" s="74"/>
      <c r="D17" s="74"/>
      <c r="E17" s="74"/>
      <c r="F17" s="74"/>
      <c r="G17" s="74"/>
      <c r="H17" s="74"/>
      <c r="I17" s="75">
        <v>2140</v>
      </c>
      <c r="J17" s="34">
        <v>87.09</v>
      </c>
      <c r="K17" s="92">
        <f t="shared" si="0"/>
        <v>88.58</v>
      </c>
      <c r="L17" s="34">
        <f t="shared" ref="L17:L22" si="1">K17-M17</f>
        <v>35.43</v>
      </c>
      <c r="M17" s="34">
        <f>ROUND(K17*(1-[1]FODTERAPINØGLE!$J$15/100),2)</f>
        <v>53.15</v>
      </c>
      <c r="N17" s="5"/>
      <c r="O17" s="6"/>
    </row>
    <row r="18" spans="1:15" x14ac:dyDescent="0.25">
      <c r="A18" s="76" t="s">
        <v>59</v>
      </c>
      <c r="B18" s="78"/>
      <c r="C18" s="78"/>
      <c r="D18" s="78"/>
      <c r="E18" s="78"/>
      <c r="F18" s="78"/>
      <c r="G18" s="78"/>
      <c r="H18" s="78"/>
      <c r="I18" s="77">
        <v>2141</v>
      </c>
      <c r="J18" s="35">
        <v>261.3</v>
      </c>
      <c r="K18" s="93">
        <f t="shared" si="0"/>
        <v>265.77</v>
      </c>
      <c r="L18" s="35">
        <f t="shared" si="1"/>
        <v>106.30999999999997</v>
      </c>
      <c r="M18" s="35">
        <f>ROUND(K18*(1-[1]FODTERAPINØGLE!$J$15/100),2)</f>
        <v>159.46</v>
      </c>
      <c r="N18" s="5"/>
      <c r="O18" s="6"/>
    </row>
    <row r="19" spans="1:15" x14ac:dyDescent="0.25">
      <c r="A19" s="73" t="s">
        <v>60</v>
      </c>
      <c r="B19" s="74"/>
      <c r="C19" s="74"/>
      <c r="D19" s="74"/>
      <c r="E19" s="74"/>
      <c r="F19" s="74"/>
      <c r="G19" s="74"/>
      <c r="H19" s="74"/>
      <c r="I19" s="75">
        <v>2142</v>
      </c>
      <c r="J19" s="34">
        <v>174.22</v>
      </c>
      <c r="K19" s="92">
        <f t="shared" si="0"/>
        <v>177.2</v>
      </c>
      <c r="L19" s="34">
        <f t="shared" si="1"/>
        <v>70.88</v>
      </c>
      <c r="M19" s="34">
        <f>ROUND(K19*(1-[1]FODTERAPINØGLE!$J$15/100),2)</f>
        <v>106.32</v>
      </c>
      <c r="N19" s="5"/>
      <c r="O19" s="6"/>
    </row>
    <row r="20" spans="1:15" x14ac:dyDescent="0.25">
      <c r="A20" s="76" t="s">
        <v>61</v>
      </c>
      <c r="B20" s="78"/>
      <c r="C20" s="78"/>
      <c r="D20" s="78"/>
      <c r="E20" s="78"/>
      <c r="F20" s="78"/>
      <c r="G20" s="78"/>
      <c r="H20" s="78"/>
      <c r="I20" s="77">
        <v>2143</v>
      </c>
      <c r="J20" s="35">
        <v>174.22</v>
      </c>
      <c r="K20" s="93">
        <f t="shared" si="0"/>
        <v>177.2</v>
      </c>
      <c r="L20" s="77">
        <f t="shared" si="1"/>
        <v>70.88</v>
      </c>
      <c r="M20" s="77">
        <f>ROUND(K20*(1-[1]FODTERAPINØGLE!$J$15/100),2)</f>
        <v>106.32</v>
      </c>
      <c r="N20" s="5"/>
      <c r="O20" s="6"/>
    </row>
    <row r="21" spans="1:15" x14ac:dyDescent="0.25">
      <c r="A21" s="73" t="s">
        <v>62</v>
      </c>
      <c r="B21" s="75"/>
      <c r="C21" s="34"/>
      <c r="D21" s="74"/>
      <c r="E21" s="74"/>
      <c r="F21" s="74"/>
      <c r="G21" s="74"/>
      <c r="H21" s="74"/>
      <c r="I21" s="75">
        <v>2144</v>
      </c>
      <c r="J21" s="34">
        <v>261.3</v>
      </c>
      <c r="K21" s="92">
        <f t="shared" si="0"/>
        <v>265.77</v>
      </c>
      <c r="L21" s="34">
        <f t="shared" si="1"/>
        <v>106.30999999999997</v>
      </c>
      <c r="M21" s="34">
        <f>ROUND(K21*(1-[1]FODTERAPINØGLE!$J$15/100),2)</f>
        <v>159.46</v>
      </c>
      <c r="N21" s="5"/>
      <c r="O21" s="6"/>
    </row>
    <row r="22" spans="1:15" x14ac:dyDescent="0.25">
      <c r="A22" s="76" t="s">
        <v>63</v>
      </c>
      <c r="B22" s="77"/>
      <c r="C22" s="35"/>
      <c r="D22" s="78"/>
      <c r="E22" s="78"/>
      <c r="F22" s="78"/>
      <c r="G22" s="78"/>
      <c r="H22" s="78"/>
      <c r="I22" s="77">
        <v>2145</v>
      </c>
      <c r="J22" s="35">
        <v>348.43</v>
      </c>
      <c r="K22" s="93">
        <f t="shared" si="0"/>
        <v>354.39</v>
      </c>
      <c r="L22" s="35">
        <f t="shared" si="1"/>
        <v>141.76</v>
      </c>
      <c r="M22" s="35">
        <f>ROUND(K22*(1-[1]FODTERAPINØGLE!$J$15/100),2)</f>
        <v>212.63</v>
      </c>
      <c r="N22" s="5"/>
      <c r="O22" s="6"/>
    </row>
    <row r="23" spans="1:15" x14ac:dyDescent="0.25">
      <c r="A23" s="88" t="s">
        <v>87</v>
      </c>
      <c r="B23" s="90"/>
      <c r="C23" s="81"/>
      <c r="D23" s="89"/>
      <c r="E23" s="89"/>
      <c r="F23" s="89"/>
      <c r="G23" s="89"/>
      <c r="H23" s="89"/>
      <c r="I23" s="90">
        <v>2177</v>
      </c>
      <c r="J23" s="81">
        <v>0</v>
      </c>
      <c r="K23" s="34">
        <f t="shared" si="0"/>
        <v>0</v>
      </c>
      <c r="L23" s="81">
        <f>K23-M23</f>
        <v>0</v>
      </c>
      <c r="M23" s="81">
        <f>ROUND(K23*(1-[1]FODTERAPINØGLE!$J$14/100),2)</f>
        <v>0</v>
      </c>
      <c r="N23" s="5"/>
      <c r="O23" s="6"/>
    </row>
    <row r="24" spans="1:15" x14ac:dyDescent="0.25">
      <c r="A24" s="80" t="s">
        <v>65</v>
      </c>
      <c r="B24" s="78"/>
      <c r="C24" s="78"/>
      <c r="D24" s="78"/>
      <c r="E24" s="78"/>
      <c r="F24" s="78"/>
      <c r="G24" s="78"/>
      <c r="H24" s="78"/>
      <c r="I24" s="77"/>
      <c r="J24" s="35"/>
      <c r="K24" s="93"/>
      <c r="L24" s="35"/>
      <c r="M24" s="35"/>
      <c r="N24" s="5"/>
      <c r="O24" s="6"/>
    </row>
    <row r="25" spans="1:15" x14ac:dyDescent="0.25">
      <c r="A25" s="73" t="s">
        <v>65</v>
      </c>
      <c r="B25" s="74"/>
      <c r="C25" s="74"/>
      <c r="D25" s="74"/>
      <c r="E25" s="74"/>
      <c r="F25" s="74"/>
      <c r="G25" s="74"/>
      <c r="H25" s="74"/>
      <c r="I25" s="75">
        <v>2150</v>
      </c>
      <c r="J25" s="34">
        <v>174.22</v>
      </c>
      <c r="K25" s="94">
        <f t="shared" si="0"/>
        <v>177.2</v>
      </c>
      <c r="L25" s="34">
        <f t="shared" ref="L25:L34" si="2">K25-M25</f>
        <v>70.88</v>
      </c>
      <c r="M25" s="34">
        <f>ROUND(K25*(1-[1]FODTERAPINØGLE!$J$15/100),2)</f>
        <v>106.32</v>
      </c>
      <c r="N25" s="5"/>
      <c r="O25" s="6"/>
    </row>
    <row r="26" spans="1:15" x14ac:dyDescent="0.25">
      <c r="A26" s="76" t="s">
        <v>66</v>
      </c>
      <c r="B26" s="78"/>
      <c r="C26" s="78"/>
      <c r="D26" s="78"/>
      <c r="E26" s="78"/>
      <c r="F26" s="78"/>
      <c r="G26" s="78"/>
      <c r="H26" s="78"/>
      <c r="I26" s="77">
        <v>2151</v>
      </c>
      <c r="J26" s="35">
        <v>174.22</v>
      </c>
      <c r="K26" s="93">
        <f t="shared" si="0"/>
        <v>177.2</v>
      </c>
      <c r="L26" s="35">
        <f t="shared" si="2"/>
        <v>70.88</v>
      </c>
      <c r="M26" s="35">
        <f>ROUND(K26*(1-[1]FODTERAPINØGLE!$J$15/100),2)</f>
        <v>106.32</v>
      </c>
      <c r="N26" s="5"/>
      <c r="O26" s="6"/>
    </row>
    <row r="27" spans="1:15" x14ac:dyDescent="0.25">
      <c r="A27" s="79" t="s">
        <v>88</v>
      </c>
      <c r="B27" s="74"/>
      <c r="C27" s="74"/>
      <c r="D27" s="74"/>
      <c r="E27" s="74"/>
      <c r="F27" s="74"/>
      <c r="G27" s="74"/>
      <c r="H27" s="74"/>
      <c r="I27" s="75"/>
      <c r="J27" s="34"/>
      <c r="K27" s="94"/>
      <c r="L27" s="34"/>
      <c r="M27" s="34"/>
      <c r="N27" s="5"/>
      <c r="O27" s="6"/>
    </row>
    <row r="28" spans="1:15" x14ac:dyDescent="0.25">
      <c r="A28" s="76" t="s">
        <v>89</v>
      </c>
      <c r="B28" s="78"/>
      <c r="C28" s="78"/>
      <c r="D28" s="78"/>
      <c r="E28" s="78"/>
      <c r="F28" s="78"/>
      <c r="G28" s="78"/>
      <c r="H28" s="78"/>
      <c r="I28" s="77">
        <v>2164</v>
      </c>
      <c r="J28" s="35">
        <v>106.49</v>
      </c>
      <c r="K28" s="93">
        <f t="shared" si="0"/>
        <v>108.31</v>
      </c>
      <c r="L28" s="35">
        <f t="shared" si="2"/>
        <v>43.320000000000007</v>
      </c>
      <c r="M28" s="35">
        <f>ROUND(K28*(1-[1]FODTERAPINØGLE!$J$15/100),2)</f>
        <v>64.989999999999995</v>
      </c>
      <c r="N28" s="5"/>
      <c r="O28" s="6"/>
    </row>
    <row r="29" spans="1:15" x14ac:dyDescent="0.25">
      <c r="A29" s="73" t="s">
        <v>90</v>
      </c>
      <c r="B29" s="74"/>
      <c r="C29" s="74"/>
      <c r="D29" s="74"/>
      <c r="E29" s="74"/>
      <c r="F29" s="74"/>
      <c r="G29" s="74"/>
      <c r="H29" s="74"/>
      <c r="I29" s="75">
        <v>2165</v>
      </c>
      <c r="J29" s="34">
        <v>127.55</v>
      </c>
      <c r="K29" s="94">
        <f t="shared" si="0"/>
        <v>129.72999999999999</v>
      </c>
      <c r="L29" s="75">
        <f t="shared" si="2"/>
        <v>51.889999999999986</v>
      </c>
      <c r="M29" s="75">
        <f>ROUND(K29*(1-[1]FODTERAPINØGLE!$J$15/100),2)</f>
        <v>77.84</v>
      </c>
      <c r="N29" s="5"/>
      <c r="O29" s="6"/>
    </row>
    <row r="30" spans="1:15" x14ac:dyDescent="0.25">
      <c r="A30" s="76" t="s">
        <v>91</v>
      </c>
      <c r="B30" s="77"/>
      <c r="C30" s="35"/>
      <c r="D30" s="78"/>
      <c r="E30" s="78"/>
      <c r="F30" s="78"/>
      <c r="G30" s="78"/>
      <c r="H30" s="78"/>
      <c r="I30" s="77">
        <v>2166</v>
      </c>
      <c r="J30" s="35">
        <v>173.4</v>
      </c>
      <c r="K30" s="93">
        <f t="shared" si="0"/>
        <v>176.37</v>
      </c>
      <c r="L30" s="35">
        <f t="shared" si="2"/>
        <v>70.550000000000011</v>
      </c>
      <c r="M30" s="35">
        <f>ROUND(K30*(1-[1]FODTERAPINØGLE!$J$15/100),2)</f>
        <v>105.82</v>
      </c>
      <c r="N30" s="5"/>
      <c r="O30" s="6"/>
    </row>
    <row r="31" spans="1:15" x14ac:dyDescent="0.25">
      <c r="A31" s="73" t="s">
        <v>92</v>
      </c>
      <c r="B31" s="75"/>
      <c r="C31" s="34"/>
      <c r="D31" s="74"/>
      <c r="E31" s="74"/>
      <c r="F31" s="74"/>
      <c r="G31" s="74"/>
      <c r="H31" s="74"/>
      <c r="I31" s="75">
        <v>2167</v>
      </c>
      <c r="J31" s="34">
        <v>106.49</v>
      </c>
      <c r="K31" s="94">
        <f t="shared" si="0"/>
        <v>108.31</v>
      </c>
      <c r="L31" s="34">
        <f t="shared" si="2"/>
        <v>108.31</v>
      </c>
      <c r="M31" s="34">
        <v>0</v>
      </c>
      <c r="N31" s="5"/>
      <c r="O31" s="6"/>
    </row>
    <row r="32" spans="1:15" x14ac:dyDescent="0.25">
      <c r="A32" s="76" t="s">
        <v>93</v>
      </c>
      <c r="B32" s="78"/>
      <c r="C32" s="78"/>
      <c r="D32" s="78"/>
      <c r="E32" s="78"/>
      <c r="F32" s="78"/>
      <c r="G32" s="78"/>
      <c r="H32" s="78"/>
      <c r="I32" s="77">
        <v>2168</v>
      </c>
      <c r="J32" s="35">
        <v>127.55</v>
      </c>
      <c r="K32" s="93">
        <f t="shared" si="0"/>
        <v>129.72999999999999</v>
      </c>
      <c r="L32" s="35">
        <f t="shared" si="2"/>
        <v>129.72999999999999</v>
      </c>
      <c r="M32" s="35">
        <v>0</v>
      </c>
      <c r="N32" s="5"/>
      <c r="O32" s="6"/>
    </row>
    <row r="33" spans="1:15" x14ac:dyDescent="0.25">
      <c r="A33" s="73" t="s">
        <v>94</v>
      </c>
      <c r="B33" s="74"/>
      <c r="C33" s="74"/>
      <c r="D33" s="74"/>
      <c r="E33" s="74"/>
      <c r="F33" s="74"/>
      <c r="G33" s="74"/>
      <c r="H33" s="74"/>
      <c r="I33" s="75">
        <v>2169</v>
      </c>
      <c r="J33" s="34">
        <v>173.4</v>
      </c>
      <c r="K33" s="94">
        <f t="shared" si="0"/>
        <v>176.37</v>
      </c>
      <c r="L33" s="34">
        <f t="shared" si="2"/>
        <v>176.37</v>
      </c>
      <c r="M33" s="34">
        <v>0</v>
      </c>
      <c r="N33" s="5"/>
      <c r="O33" s="6"/>
    </row>
    <row r="34" spans="1:15" x14ac:dyDescent="0.25">
      <c r="A34" s="76" t="s">
        <v>95</v>
      </c>
      <c r="B34" s="78"/>
      <c r="C34" s="78"/>
      <c r="D34" s="78"/>
      <c r="E34" s="78"/>
      <c r="F34" s="78"/>
      <c r="G34" s="78"/>
      <c r="H34" s="78"/>
      <c r="I34" s="77">
        <v>2178</v>
      </c>
      <c r="J34" s="35">
        <v>0</v>
      </c>
      <c r="K34" s="93">
        <f t="shared" si="0"/>
        <v>0</v>
      </c>
      <c r="L34" s="35">
        <f t="shared" si="2"/>
        <v>0</v>
      </c>
      <c r="M34" s="35">
        <f>ROUND(K34*(1-[1]FODTERAPINØGLE!$J$14/100),2)</f>
        <v>0</v>
      </c>
      <c r="N34" s="5"/>
      <c r="O34" s="6"/>
    </row>
    <row r="35" spans="1:15" x14ac:dyDescent="0.25">
      <c r="A35" s="79" t="s">
        <v>96</v>
      </c>
      <c r="B35" s="74"/>
      <c r="C35" s="74"/>
      <c r="D35" s="74"/>
      <c r="E35" s="74"/>
      <c r="F35" s="74"/>
      <c r="G35" s="74"/>
      <c r="H35" s="74"/>
      <c r="I35" s="75"/>
      <c r="J35" s="34"/>
      <c r="K35" s="34"/>
      <c r="L35" s="34"/>
      <c r="M35" s="34"/>
      <c r="N35" s="5"/>
      <c r="O35" s="6"/>
    </row>
    <row r="36" spans="1:15" x14ac:dyDescent="0.25">
      <c r="A36" s="76" t="s">
        <v>13</v>
      </c>
      <c r="B36" s="78"/>
      <c r="C36" s="78"/>
      <c r="D36" s="78"/>
      <c r="E36" s="78"/>
      <c r="F36" s="78"/>
      <c r="G36" s="78"/>
      <c r="H36" s="78"/>
      <c r="I36" s="77">
        <v>1001</v>
      </c>
      <c r="J36" s="35"/>
      <c r="K36" s="35"/>
      <c r="L36" s="35"/>
      <c r="M36" s="35">
        <f>[1]FODTERAPINØGLE!E21</f>
        <v>3.94</v>
      </c>
      <c r="N36" s="5"/>
      <c r="O36" s="6"/>
    </row>
    <row r="37" spans="1:15" x14ac:dyDescent="0.25">
      <c r="A37" s="73" t="s">
        <v>97</v>
      </c>
      <c r="B37" s="74"/>
      <c r="C37" s="74"/>
      <c r="D37" s="74"/>
      <c r="E37" s="74"/>
      <c r="F37" s="74"/>
      <c r="G37" s="74"/>
      <c r="H37" s="74"/>
      <c r="I37" s="75">
        <v>1002</v>
      </c>
      <c r="J37" s="75"/>
      <c r="K37" s="89"/>
      <c r="L37" s="75"/>
      <c r="M37" s="75">
        <f>[1]FODTERAPINØGLE!E22</f>
        <v>2.2799999999999998</v>
      </c>
      <c r="N37" s="5"/>
      <c r="O37" s="6"/>
    </row>
    <row r="38" spans="1:15" x14ac:dyDescent="0.25">
      <c r="A38" s="76"/>
      <c r="B38" s="77"/>
      <c r="C38" s="35"/>
      <c r="D38" s="78"/>
      <c r="E38" s="78"/>
      <c r="F38" s="78"/>
      <c r="G38" s="78"/>
      <c r="H38" s="78"/>
      <c r="I38" s="77"/>
      <c r="J38" s="35"/>
      <c r="K38" s="35"/>
      <c r="L38" s="35"/>
      <c r="M38" s="35"/>
      <c r="N38" s="5"/>
      <c r="O38" s="6"/>
    </row>
    <row r="39" spans="1:15" x14ac:dyDescent="0.25">
      <c r="A39" s="79"/>
      <c r="B39" s="75"/>
      <c r="C39" s="34"/>
      <c r="D39" s="74"/>
      <c r="E39" s="74"/>
      <c r="F39" s="74"/>
      <c r="G39" s="74"/>
      <c r="H39" s="74"/>
      <c r="I39" s="75"/>
      <c r="J39" s="34"/>
      <c r="K39" s="34"/>
      <c r="L39" s="34"/>
      <c r="M39" s="34"/>
      <c r="N39" s="5"/>
      <c r="O39" s="6"/>
    </row>
    <row r="40" spans="1:15" x14ac:dyDescent="0.25">
      <c r="A40" s="76"/>
      <c r="B40" s="77"/>
      <c r="C40" s="35"/>
      <c r="D40" s="78"/>
      <c r="E40" s="78"/>
      <c r="F40" s="78"/>
      <c r="G40" s="78"/>
      <c r="H40" s="78"/>
      <c r="I40" s="77"/>
      <c r="J40" s="35"/>
      <c r="K40" s="35"/>
      <c r="L40" s="35"/>
      <c r="M40" s="35"/>
      <c r="N40" s="5"/>
      <c r="O40" s="6"/>
    </row>
    <row r="41" spans="1:15" x14ac:dyDescent="0.25">
      <c r="A41" s="73"/>
      <c r="B41" s="75"/>
      <c r="C41" s="34"/>
      <c r="D41" s="74"/>
      <c r="E41" s="74"/>
      <c r="F41" s="74"/>
      <c r="G41" s="74"/>
      <c r="H41" s="74"/>
      <c r="I41" s="75"/>
      <c r="J41" s="34"/>
      <c r="K41" s="34"/>
      <c r="L41" s="34"/>
      <c r="M41" s="34"/>
      <c r="N41" s="5"/>
      <c r="O41" s="6"/>
    </row>
    <row r="42" spans="1:15" ht="15.75" thickBot="1" x14ac:dyDescent="0.3">
      <c r="A42" s="30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2"/>
    </row>
    <row r="46" spans="1:15" x14ac:dyDescent="0.25">
      <c r="J46" s="33"/>
    </row>
    <row r="47" spans="1:15" x14ac:dyDescent="0.25">
      <c r="J47" s="33"/>
    </row>
    <row r="48" spans="1:15" x14ac:dyDescent="0.25">
      <c r="J48" s="33"/>
    </row>
  </sheetData>
  <pageMargins left="0.25" right="0.25" top="0.75" bottom="0.75" header="0.3" footer="0.3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0E1F-03E5-419F-80DE-CD47FEFCF399}">
  <sheetPr>
    <tabColor theme="5"/>
    <pageSetUpPr fitToPage="1"/>
  </sheetPr>
  <dimension ref="A1:O44"/>
  <sheetViews>
    <sheetView workbookViewId="0">
      <selection activeCell="X35" sqref="X35"/>
    </sheetView>
  </sheetViews>
  <sheetFormatPr defaultRowHeight="15" x14ac:dyDescent="0.25"/>
  <cols>
    <col min="9" max="9" width="15.42578125" bestFit="1" customWidth="1"/>
    <col min="10" max="10" width="26.85546875" bestFit="1" customWidth="1"/>
    <col min="11" max="11" width="13.140625" bestFit="1" customWidth="1"/>
    <col min="12" max="13" width="13.140625" customWidth="1"/>
  </cols>
  <sheetData>
    <row r="1" spans="1:15" ht="15.75" thickBot="1" x14ac:dyDescent="0.3"/>
    <row r="2" spans="1:1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4" t="s">
        <v>43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x14ac:dyDescent="0.25">
      <c r="A4" s="7" t="s">
        <v>99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1:15" x14ac:dyDescent="0.25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 x14ac:dyDescent="0.25">
      <c r="A6" s="68" t="s">
        <v>45</v>
      </c>
      <c r="B6" s="69"/>
      <c r="C6" s="69"/>
      <c r="D6" s="69"/>
      <c r="E6" s="70" t="str">
        <f>'[1]GENERELLE NØGLETAL'!E6</f>
        <v>1. april 2026</v>
      </c>
      <c r="F6" s="5"/>
      <c r="G6" s="5"/>
      <c r="H6" s="5"/>
      <c r="I6" s="5"/>
      <c r="J6" s="5"/>
      <c r="K6" s="5"/>
      <c r="L6" s="5"/>
      <c r="M6" s="5"/>
      <c r="N6" s="5"/>
      <c r="O6" s="6"/>
    </row>
    <row r="7" spans="1:15" x14ac:dyDescent="0.25">
      <c r="A7" s="16" t="str">
        <f>"Regulering pr. " &amp; '[1]GENERELLE NØGLETAL'!E6</f>
        <v>Regulering pr. 1. april 2026</v>
      </c>
      <c r="B7" s="17"/>
      <c r="C7" s="17"/>
      <c r="D7" s="17"/>
      <c r="E7" s="71">
        <f>[1]FODTERAPIBEREGN!G28</f>
        <v>1.71</v>
      </c>
      <c r="F7" s="5"/>
      <c r="G7" s="5"/>
      <c r="H7" s="5"/>
      <c r="I7" s="5"/>
      <c r="J7" s="5"/>
      <c r="K7" s="5"/>
      <c r="L7" s="5"/>
      <c r="M7" s="5"/>
      <c r="N7" s="5"/>
      <c r="O7" s="6"/>
    </row>
    <row r="8" spans="1:15" x14ac:dyDescent="0.25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x14ac:dyDescent="0.25">
      <c r="A9" s="72" t="s">
        <v>46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x14ac:dyDescent="0.25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1:15" x14ac:dyDescent="0.25">
      <c r="A11" s="7" t="s">
        <v>47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1:15" x14ac:dyDescent="0.25">
      <c r="A12" s="73" t="s">
        <v>48</v>
      </c>
      <c r="B12" s="74"/>
      <c r="C12" s="74"/>
      <c r="D12" s="74"/>
      <c r="E12" s="74"/>
      <c r="F12" s="74"/>
      <c r="G12" s="74"/>
      <c r="H12" s="74"/>
      <c r="I12" s="75" t="s">
        <v>49</v>
      </c>
      <c r="J12" s="74" t="s">
        <v>50</v>
      </c>
      <c r="K12" s="74" t="s">
        <v>51</v>
      </c>
      <c r="L12" s="75" t="s">
        <v>52</v>
      </c>
      <c r="M12" s="75" t="s">
        <v>53</v>
      </c>
      <c r="N12" s="5"/>
      <c r="O12" s="6"/>
    </row>
    <row r="13" spans="1:15" x14ac:dyDescent="0.25">
      <c r="A13" s="76" t="s">
        <v>54</v>
      </c>
      <c r="B13" s="77"/>
      <c r="C13" s="35"/>
      <c r="D13" s="78"/>
      <c r="E13" s="78"/>
      <c r="F13" s="78"/>
      <c r="G13" s="78"/>
      <c r="H13" s="78"/>
      <c r="I13" s="77">
        <v>2100</v>
      </c>
      <c r="J13" s="35">
        <v>121.59</v>
      </c>
      <c r="K13" s="93">
        <f>ROUND(J13*(1+$E$7/100),2)</f>
        <v>123.67</v>
      </c>
      <c r="L13" s="35">
        <f>K13-M13</f>
        <v>49.47</v>
      </c>
      <c r="M13" s="35">
        <f>ROUND(K13*(1-[1]FODTERAPINØGLE!$J$16/100),2)</f>
        <v>74.2</v>
      </c>
      <c r="N13" s="5"/>
      <c r="O13" s="6"/>
    </row>
    <row r="14" spans="1:15" x14ac:dyDescent="0.25">
      <c r="A14" s="73" t="s">
        <v>55</v>
      </c>
      <c r="B14" s="75"/>
      <c r="C14" s="34"/>
      <c r="D14" s="74"/>
      <c r="E14" s="74"/>
      <c r="F14" s="74"/>
      <c r="G14" s="74"/>
      <c r="H14" s="74"/>
      <c r="I14" s="75">
        <v>2130</v>
      </c>
      <c r="J14" s="34">
        <v>100.14</v>
      </c>
      <c r="K14" s="94">
        <f t="shared" ref="K14:K39" si="0">ROUND(J14*(1+$E$7/100),2)</f>
        <v>101.85</v>
      </c>
      <c r="L14" s="34">
        <f t="shared" ref="L14:L39" si="1">K14-M14</f>
        <v>40.739999999999995</v>
      </c>
      <c r="M14" s="34">
        <f>ROUND(K14*(1-[1]FODTERAPINØGLE!$J$16/100),2)</f>
        <v>61.11</v>
      </c>
      <c r="N14" s="5"/>
      <c r="O14" s="6"/>
    </row>
    <row r="15" spans="1:15" x14ac:dyDescent="0.25">
      <c r="A15" s="76" t="s">
        <v>56</v>
      </c>
      <c r="B15" s="78"/>
      <c r="C15" s="78"/>
      <c r="D15" s="78"/>
      <c r="E15" s="78"/>
      <c r="F15" s="78"/>
      <c r="G15" s="78"/>
      <c r="H15" s="78"/>
      <c r="I15" s="77">
        <v>2132</v>
      </c>
      <c r="J15" s="35">
        <v>282.05</v>
      </c>
      <c r="K15" s="93">
        <f t="shared" si="0"/>
        <v>286.87</v>
      </c>
      <c r="L15" s="35">
        <f t="shared" si="1"/>
        <v>114.75</v>
      </c>
      <c r="M15" s="35">
        <f>ROUND(K15*(1-[1]FODTERAPINØGLE!$J$16/100),2)</f>
        <v>172.12</v>
      </c>
      <c r="N15" s="5"/>
      <c r="O15" s="6"/>
    </row>
    <row r="16" spans="1:15" x14ac:dyDescent="0.25">
      <c r="A16" s="79" t="s">
        <v>65</v>
      </c>
      <c r="B16" s="74"/>
      <c r="C16" s="74"/>
      <c r="D16" s="74"/>
      <c r="E16" s="74"/>
      <c r="F16" s="74"/>
      <c r="G16" s="74"/>
      <c r="H16" s="74"/>
      <c r="I16" s="75"/>
      <c r="J16" s="34"/>
      <c r="K16" s="94"/>
      <c r="L16" s="34"/>
      <c r="M16" s="34"/>
      <c r="N16" s="5"/>
      <c r="O16" s="6"/>
    </row>
    <row r="17" spans="1:15" x14ac:dyDescent="0.25">
      <c r="A17" s="76" t="s">
        <v>65</v>
      </c>
      <c r="B17" s="78"/>
      <c r="C17" s="78"/>
      <c r="D17" s="78"/>
      <c r="E17" s="78"/>
      <c r="F17" s="78"/>
      <c r="G17" s="78"/>
      <c r="H17" s="78"/>
      <c r="I17" s="77">
        <v>2150</v>
      </c>
      <c r="J17" s="35">
        <v>174.22</v>
      </c>
      <c r="K17" s="93">
        <f t="shared" si="0"/>
        <v>177.2</v>
      </c>
      <c r="L17" s="35">
        <f>K17-M17</f>
        <v>70.88</v>
      </c>
      <c r="M17" s="35">
        <f>ROUND(K17*(1-[1]FODTERAPINØGLE!$J$16/100),2)</f>
        <v>106.32</v>
      </c>
      <c r="N17" s="5"/>
      <c r="O17" s="6"/>
    </row>
    <row r="18" spans="1:15" x14ac:dyDescent="0.25">
      <c r="A18" s="73" t="s">
        <v>66</v>
      </c>
      <c r="B18" s="74"/>
      <c r="C18" s="74"/>
      <c r="D18" s="74"/>
      <c r="E18" s="74"/>
      <c r="F18" s="74"/>
      <c r="G18" s="74"/>
      <c r="H18" s="74"/>
      <c r="I18" s="75">
        <v>2151</v>
      </c>
      <c r="J18" s="34">
        <v>174.22</v>
      </c>
      <c r="K18" s="94">
        <f t="shared" si="0"/>
        <v>177.2</v>
      </c>
      <c r="L18" s="34">
        <f t="shared" si="1"/>
        <v>70.88</v>
      </c>
      <c r="M18" s="34">
        <f>ROUND(K18*(1-[1]FODTERAPINØGLE!$J$16/100),2)</f>
        <v>106.32</v>
      </c>
      <c r="N18" s="5"/>
      <c r="O18" s="6"/>
    </row>
    <row r="19" spans="1:15" x14ac:dyDescent="0.25">
      <c r="A19" s="80" t="s">
        <v>67</v>
      </c>
      <c r="B19" s="78"/>
      <c r="C19" s="78"/>
      <c r="D19" s="78"/>
      <c r="E19" s="78"/>
      <c r="F19" s="78"/>
      <c r="G19" s="78"/>
      <c r="H19" s="78"/>
      <c r="I19" s="77"/>
      <c r="J19" s="35"/>
      <c r="K19" s="93"/>
      <c r="L19" s="35"/>
      <c r="M19" s="35"/>
      <c r="N19" s="5"/>
      <c r="O19" s="6"/>
    </row>
    <row r="20" spans="1:15" x14ac:dyDescent="0.25">
      <c r="A20" s="95" t="s">
        <v>68</v>
      </c>
      <c r="B20" s="96"/>
      <c r="C20" s="96"/>
      <c r="D20" s="96" t="s">
        <v>69</v>
      </c>
      <c r="E20" s="96" t="s">
        <v>69</v>
      </c>
      <c r="F20" s="96" t="s">
        <v>69</v>
      </c>
      <c r="G20" s="96" t="s">
        <v>69</v>
      </c>
      <c r="H20" s="96" t="s">
        <v>69</v>
      </c>
      <c r="I20" s="97">
        <v>2152</v>
      </c>
      <c r="J20" s="97">
        <v>128.69999999999999</v>
      </c>
      <c r="K20" s="94">
        <f t="shared" si="0"/>
        <v>130.9</v>
      </c>
      <c r="L20" s="34">
        <f t="shared" ref="L20:L27" si="2">K20-M20</f>
        <v>52.36</v>
      </c>
      <c r="M20" s="34">
        <f>ROUND(K20*(1-[1]FODTERAPINØGLE!$J$16/100),2)</f>
        <v>78.540000000000006</v>
      </c>
      <c r="N20" s="5"/>
      <c r="O20" s="6"/>
    </row>
    <row r="21" spans="1:15" x14ac:dyDescent="0.25">
      <c r="A21" s="82" t="s">
        <v>70</v>
      </c>
      <c r="B21" s="83"/>
      <c r="C21" s="83" t="s">
        <v>69</v>
      </c>
      <c r="D21" s="83" t="s">
        <v>69</v>
      </c>
      <c r="E21" s="83" t="s">
        <v>69</v>
      </c>
      <c r="F21" s="83" t="s">
        <v>69</v>
      </c>
      <c r="G21" s="83" t="s">
        <v>69</v>
      </c>
      <c r="H21" s="83" t="s">
        <v>69</v>
      </c>
      <c r="I21" s="84">
        <v>2153</v>
      </c>
      <c r="J21" s="84">
        <v>390</v>
      </c>
      <c r="K21" s="93">
        <f t="shared" si="0"/>
        <v>396.67</v>
      </c>
      <c r="L21" s="35">
        <f t="shared" si="2"/>
        <v>158.67000000000002</v>
      </c>
      <c r="M21" s="35">
        <f>ROUND(K21*(1-[1]FODTERAPINØGLE!$J$16/100),2)</f>
        <v>238</v>
      </c>
      <c r="N21" s="5"/>
      <c r="O21" s="6"/>
    </row>
    <row r="22" spans="1:15" x14ac:dyDescent="0.25">
      <c r="A22" s="95" t="s">
        <v>71</v>
      </c>
      <c r="B22" s="96"/>
      <c r="C22" s="96"/>
      <c r="D22" s="96" t="s">
        <v>69</v>
      </c>
      <c r="E22" s="96" t="s">
        <v>69</v>
      </c>
      <c r="F22" s="96" t="s">
        <v>69</v>
      </c>
      <c r="G22" s="96" t="s">
        <v>69</v>
      </c>
      <c r="H22" s="96" t="s">
        <v>69</v>
      </c>
      <c r="I22" s="97">
        <v>2154</v>
      </c>
      <c r="J22" s="97">
        <v>651.34</v>
      </c>
      <c r="K22" s="94">
        <f t="shared" si="0"/>
        <v>662.48</v>
      </c>
      <c r="L22" s="34">
        <f t="shared" si="2"/>
        <v>264.99</v>
      </c>
      <c r="M22" s="34">
        <f>ROUND(K22*(1-[1]FODTERAPINØGLE!$J$16/100),2)</f>
        <v>397.49</v>
      </c>
      <c r="N22" s="5"/>
      <c r="O22" s="6"/>
    </row>
    <row r="23" spans="1:15" x14ac:dyDescent="0.25">
      <c r="A23" s="82" t="s">
        <v>72</v>
      </c>
      <c r="B23" s="83"/>
      <c r="C23" s="83" t="s">
        <v>69</v>
      </c>
      <c r="D23" s="83" t="s">
        <v>69</v>
      </c>
      <c r="E23" s="83" t="s">
        <v>69</v>
      </c>
      <c r="F23" s="83" t="s">
        <v>69</v>
      </c>
      <c r="G23" s="83" t="s">
        <v>69</v>
      </c>
      <c r="H23" s="83" t="s">
        <v>69</v>
      </c>
      <c r="I23" s="84">
        <v>2155</v>
      </c>
      <c r="J23" s="84">
        <v>1173.97</v>
      </c>
      <c r="K23" s="93">
        <f t="shared" si="0"/>
        <v>1194.04</v>
      </c>
      <c r="L23" s="35">
        <f t="shared" si="2"/>
        <v>477.62</v>
      </c>
      <c r="M23" s="35">
        <f>ROUND(K23*(1-[1]FODTERAPINØGLE!$J$16/100),2)</f>
        <v>716.42</v>
      </c>
      <c r="N23" s="5"/>
      <c r="O23" s="6"/>
    </row>
    <row r="24" spans="1:15" x14ac:dyDescent="0.25">
      <c r="A24" s="95" t="s">
        <v>73</v>
      </c>
      <c r="B24" s="96"/>
      <c r="C24" s="96"/>
      <c r="D24" s="96" t="s">
        <v>69</v>
      </c>
      <c r="E24" s="96" t="s">
        <v>69</v>
      </c>
      <c r="F24" s="96" t="s">
        <v>69</v>
      </c>
      <c r="G24" s="96" t="s">
        <v>69</v>
      </c>
      <c r="H24" s="96" t="s">
        <v>69</v>
      </c>
      <c r="I24" s="97">
        <v>2156</v>
      </c>
      <c r="J24" s="97">
        <v>1173.97</v>
      </c>
      <c r="K24" s="94">
        <f t="shared" si="0"/>
        <v>1194.04</v>
      </c>
      <c r="L24" s="34">
        <f t="shared" si="2"/>
        <v>477.62</v>
      </c>
      <c r="M24" s="34">
        <f>ROUND(K24*(1-[1]FODTERAPINØGLE!$J$16/100),2)</f>
        <v>716.42</v>
      </c>
      <c r="N24" s="5"/>
      <c r="O24" s="6"/>
    </row>
    <row r="25" spans="1:15" x14ac:dyDescent="0.25">
      <c r="A25" s="82" t="s">
        <v>74</v>
      </c>
      <c r="B25" s="83"/>
      <c r="C25" s="83"/>
      <c r="D25" s="83" t="s">
        <v>69</v>
      </c>
      <c r="E25" s="83" t="s">
        <v>69</v>
      </c>
      <c r="F25" s="83" t="s">
        <v>69</v>
      </c>
      <c r="G25" s="83" t="s">
        <v>69</v>
      </c>
      <c r="H25" s="83" t="s">
        <v>69</v>
      </c>
      <c r="I25" s="84">
        <v>2157</v>
      </c>
      <c r="J25" s="84">
        <v>1957.97</v>
      </c>
      <c r="K25" s="93">
        <f t="shared" si="0"/>
        <v>1991.45</v>
      </c>
      <c r="L25" s="35">
        <f t="shared" si="2"/>
        <v>796.58000000000015</v>
      </c>
      <c r="M25" s="35">
        <f>ROUND(K25*(1-[1]FODTERAPINØGLE!$J$16/100),2)</f>
        <v>1194.8699999999999</v>
      </c>
      <c r="N25" s="5"/>
      <c r="O25" s="6"/>
    </row>
    <row r="26" spans="1:15" x14ac:dyDescent="0.25">
      <c r="A26" s="95" t="s">
        <v>75</v>
      </c>
      <c r="B26" s="96"/>
      <c r="C26" s="96" t="s">
        <v>69</v>
      </c>
      <c r="D26" s="96" t="s">
        <v>69</v>
      </c>
      <c r="E26" s="96" t="s">
        <v>69</v>
      </c>
      <c r="F26" s="96" t="s">
        <v>69</v>
      </c>
      <c r="G26" s="96" t="s">
        <v>69</v>
      </c>
      <c r="H26" s="96" t="s">
        <v>69</v>
      </c>
      <c r="I26" s="97">
        <v>2158</v>
      </c>
      <c r="J26" s="97">
        <v>308.69</v>
      </c>
      <c r="K26" s="94">
        <f t="shared" si="0"/>
        <v>313.97000000000003</v>
      </c>
      <c r="L26" s="34">
        <f t="shared" si="2"/>
        <v>125.59000000000003</v>
      </c>
      <c r="M26" s="34">
        <f>ROUND(K26*(1-[1]FODTERAPINØGLE!$J$16/100),2)</f>
        <v>188.38</v>
      </c>
      <c r="N26" s="5"/>
      <c r="O26" s="6"/>
    </row>
    <row r="27" spans="1:15" x14ac:dyDescent="0.25">
      <c r="A27" s="82" t="s">
        <v>76</v>
      </c>
      <c r="B27" s="83"/>
      <c r="C27" s="83"/>
      <c r="D27" s="83" t="s">
        <v>69</v>
      </c>
      <c r="E27" s="83" t="s">
        <v>69</v>
      </c>
      <c r="F27" s="83" t="s">
        <v>69</v>
      </c>
      <c r="G27" s="83" t="s">
        <v>69</v>
      </c>
      <c r="H27" s="83" t="s">
        <v>69</v>
      </c>
      <c r="I27" s="84">
        <v>2159</v>
      </c>
      <c r="J27" s="84">
        <v>393.97</v>
      </c>
      <c r="K27" s="93">
        <f t="shared" si="0"/>
        <v>400.71</v>
      </c>
      <c r="L27" s="35">
        <f t="shared" si="2"/>
        <v>160.27999999999997</v>
      </c>
      <c r="M27" s="35">
        <f>ROUND(K27*(1-[1]FODTERAPINØGLE!$J$16/100),2)</f>
        <v>240.43</v>
      </c>
      <c r="N27" s="5"/>
      <c r="O27" s="6"/>
    </row>
    <row r="28" spans="1:15" x14ac:dyDescent="0.25">
      <c r="A28" s="79" t="s">
        <v>81</v>
      </c>
      <c r="B28" s="74"/>
      <c r="C28" s="74"/>
      <c r="D28" s="74"/>
      <c r="E28" s="74"/>
      <c r="F28" s="74"/>
      <c r="G28" s="74"/>
      <c r="H28" s="74"/>
      <c r="I28" s="75"/>
      <c r="J28" s="34"/>
      <c r="K28" s="94"/>
      <c r="L28" s="34"/>
      <c r="M28" s="34"/>
      <c r="N28" s="5"/>
      <c r="O28" s="6"/>
    </row>
    <row r="29" spans="1:15" x14ac:dyDescent="0.25">
      <c r="A29" s="76" t="s">
        <v>82</v>
      </c>
      <c r="B29" s="78"/>
      <c r="C29" s="78"/>
      <c r="D29" s="78"/>
      <c r="E29" s="78"/>
      <c r="F29" s="78"/>
      <c r="G29" s="78"/>
      <c r="H29" s="78"/>
      <c r="I29" s="77">
        <v>2172</v>
      </c>
      <c r="J29" s="35">
        <v>307.95999999999998</v>
      </c>
      <c r="K29" s="93">
        <f t="shared" si="0"/>
        <v>313.23</v>
      </c>
      <c r="L29" s="35">
        <f t="shared" si="1"/>
        <v>125.29000000000002</v>
      </c>
      <c r="M29" s="35">
        <f>ROUND(K29*(1-[1]FODTERAPINØGLE!$J$16/100),2)</f>
        <v>187.94</v>
      </c>
      <c r="N29" s="5"/>
      <c r="O29" s="6"/>
    </row>
    <row r="30" spans="1:15" x14ac:dyDescent="0.25">
      <c r="A30" s="73" t="s">
        <v>83</v>
      </c>
      <c r="B30" s="75"/>
      <c r="C30" s="34"/>
      <c r="D30" s="74"/>
      <c r="E30" s="74"/>
      <c r="F30" s="74"/>
      <c r="G30" s="74"/>
      <c r="H30" s="74"/>
      <c r="I30" s="75">
        <v>2173</v>
      </c>
      <c r="J30" s="34">
        <v>447.25</v>
      </c>
      <c r="K30" s="94">
        <f t="shared" si="0"/>
        <v>454.9</v>
      </c>
      <c r="L30" s="34">
        <f t="shared" si="1"/>
        <v>181.95999999999998</v>
      </c>
      <c r="M30" s="34">
        <f>ROUND(K30*(1-[1]FODTERAPINØGLE!$J$16/100),2)</f>
        <v>272.94</v>
      </c>
      <c r="N30" s="5"/>
      <c r="O30" s="6"/>
    </row>
    <row r="31" spans="1:15" x14ac:dyDescent="0.25">
      <c r="A31" s="76" t="s">
        <v>87</v>
      </c>
      <c r="B31" s="77"/>
      <c r="C31" s="35"/>
      <c r="D31" s="78"/>
      <c r="E31" s="78"/>
      <c r="F31" s="78"/>
      <c r="G31" s="78"/>
      <c r="H31" s="78"/>
      <c r="I31" s="77">
        <v>2177</v>
      </c>
      <c r="J31" s="35">
        <v>0</v>
      </c>
      <c r="K31" s="93">
        <f t="shared" si="0"/>
        <v>0</v>
      </c>
      <c r="L31" s="35">
        <f t="shared" si="1"/>
        <v>0</v>
      </c>
      <c r="M31" s="35">
        <f>ROUND(K31*(1-[1]FODTERAPINØGLE!$J$16/100),2)</f>
        <v>0</v>
      </c>
      <c r="N31" s="5"/>
      <c r="O31" s="6"/>
    </row>
    <row r="32" spans="1:15" x14ac:dyDescent="0.25">
      <c r="A32" s="79" t="s">
        <v>88</v>
      </c>
      <c r="B32" s="74"/>
      <c r="C32" s="74"/>
      <c r="D32" s="74"/>
      <c r="E32" s="74"/>
      <c r="F32" s="74"/>
      <c r="G32" s="74"/>
      <c r="H32" s="74"/>
      <c r="I32" s="75"/>
      <c r="J32" s="34"/>
      <c r="K32" s="94"/>
      <c r="L32" s="34"/>
      <c r="M32" s="34"/>
      <c r="N32" s="5"/>
      <c r="O32" s="6"/>
    </row>
    <row r="33" spans="1:15" x14ac:dyDescent="0.25">
      <c r="A33" s="76" t="s">
        <v>89</v>
      </c>
      <c r="B33" s="78"/>
      <c r="C33" s="78"/>
      <c r="D33" s="78"/>
      <c r="E33" s="78"/>
      <c r="F33" s="78"/>
      <c r="G33" s="78"/>
      <c r="H33" s="78"/>
      <c r="I33" s="77">
        <v>2164</v>
      </c>
      <c r="J33" s="35">
        <v>106.49</v>
      </c>
      <c r="K33" s="93">
        <f t="shared" si="0"/>
        <v>108.31</v>
      </c>
      <c r="L33" s="35">
        <f t="shared" si="1"/>
        <v>43.320000000000007</v>
      </c>
      <c r="M33" s="35">
        <f>ROUND(K33*(1-[1]FODTERAPINØGLE!$J$16/100),2)</f>
        <v>64.989999999999995</v>
      </c>
      <c r="N33" s="5"/>
      <c r="O33" s="6"/>
    </row>
    <row r="34" spans="1:15" x14ac:dyDescent="0.25">
      <c r="A34" s="73" t="s">
        <v>90</v>
      </c>
      <c r="B34" s="74"/>
      <c r="C34" s="74"/>
      <c r="D34" s="74"/>
      <c r="E34" s="74"/>
      <c r="F34" s="74"/>
      <c r="G34" s="74"/>
      <c r="H34" s="74"/>
      <c r="I34" s="75">
        <v>2165</v>
      </c>
      <c r="J34" s="34">
        <v>127.55</v>
      </c>
      <c r="K34" s="94">
        <f t="shared" si="0"/>
        <v>129.72999999999999</v>
      </c>
      <c r="L34" s="34">
        <f t="shared" si="1"/>
        <v>51.889999999999986</v>
      </c>
      <c r="M34" s="34">
        <f>ROUND(K34*(1-[1]FODTERAPINØGLE!$J$16/100),2)</f>
        <v>77.84</v>
      </c>
      <c r="N34" s="5"/>
      <c r="O34" s="6"/>
    </row>
    <row r="35" spans="1:15" x14ac:dyDescent="0.25">
      <c r="A35" s="76" t="s">
        <v>91</v>
      </c>
      <c r="B35" s="78"/>
      <c r="C35" s="78"/>
      <c r="D35" s="78"/>
      <c r="E35" s="78"/>
      <c r="F35" s="78"/>
      <c r="G35" s="78"/>
      <c r="H35" s="78"/>
      <c r="I35" s="77">
        <v>2166</v>
      </c>
      <c r="J35" s="35">
        <v>173.4</v>
      </c>
      <c r="K35" s="93">
        <f t="shared" si="0"/>
        <v>176.37</v>
      </c>
      <c r="L35" s="35">
        <f t="shared" si="1"/>
        <v>70.550000000000011</v>
      </c>
      <c r="M35" s="35">
        <f>ROUND(K35*(1-[1]FODTERAPINØGLE!$J$16/100),2)</f>
        <v>105.82</v>
      </c>
      <c r="N35" s="5"/>
      <c r="O35" s="6"/>
    </row>
    <row r="36" spans="1:15" x14ac:dyDescent="0.25">
      <c r="A36" s="73" t="s">
        <v>92</v>
      </c>
      <c r="B36" s="74"/>
      <c r="C36" s="74"/>
      <c r="D36" s="74"/>
      <c r="E36" s="74"/>
      <c r="F36" s="74"/>
      <c r="G36" s="74"/>
      <c r="H36" s="74"/>
      <c r="I36" s="75">
        <v>2167</v>
      </c>
      <c r="J36" s="34">
        <v>106.49</v>
      </c>
      <c r="K36" s="94">
        <f t="shared" si="0"/>
        <v>108.31</v>
      </c>
      <c r="L36" s="34">
        <f t="shared" si="1"/>
        <v>108.31</v>
      </c>
      <c r="M36" s="34">
        <v>0</v>
      </c>
      <c r="N36" s="5"/>
      <c r="O36" s="6"/>
    </row>
    <row r="37" spans="1:15" x14ac:dyDescent="0.25">
      <c r="A37" s="76" t="s">
        <v>93</v>
      </c>
      <c r="B37" s="78"/>
      <c r="C37" s="78"/>
      <c r="D37" s="78"/>
      <c r="E37" s="78"/>
      <c r="F37" s="78"/>
      <c r="G37" s="78"/>
      <c r="H37" s="78"/>
      <c r="I37" s="77">
        <v>2168</v>
      </c>
      <c r="J37" s="77">
        <v>127.55</v>
      </c>
      <c r="K37" s="93">
        <f>ROUND(J37*(1+$E$7/100),2)</f>
        <v>129.72999999999999</v>
      </c>
      <c r="L37" s="77">
        <f t="shared" si="1"/>
        <v>129.72999999999999</v>
      </c>
      <c r="M37" s="35">
        <v>0</v>
      </c>
      <c r="N37" s="5"/>
      <c r="O37" s="6"/>
    </row>
    <row r="38" spans="1:15" x14ac:dyDescent="0.25">
      <c r="A38" s="73" t="s">
        <v>94</v>
      </c>
      <c r="B38" s="74"/>
      <c r="C38" s="74"/>
      <c r="D38" s="74"/>
      <c r="E38" s="74"/>
      <c r="F38" s="74"/>
      <c r="G38" s="74"/>
      <c r="H38" s="74"/>
      <c r="I38" s="75">
        <v>2169</v>
      </c>
      <c r="J38" s="34">
        <v>173.4</v>
      </c>
      <c r="K38" s="94">
        <f t="shared" si="0"/>
        <v>176.37</v>
      </c>
      <c r="L38" s="34">
        <f t="shared" si="1"/>
        <v>176.37</v>
      </c>
      <c r="M38" s="34">
        <v>0</v>
      </c>
      <c r="N38" s="5"/>
      <c r="O38" s="6"/>
    </row>
    <row r="39" spans="1:15" x14ac:dyDescent="0.25">
      <c r="A39" s="76" t="s">
        <v>95</v>
      </c>
      <c r="B39" s="78"/>
      <c r="C39" s="78"/>
      <c r="D39" s="78"/>
      <c r="E39" s="78"/>
      <c r="F39" s="78"/>
      <c r="G39" s="78"/>
      <c r="H39" s="78"/>
      <c r="I39" s="77">
        <v>2178</v>
      </c>
      <c r="J39" s="35">
        <v>0</v>
      </c>
      <c r="K39" s="93">
        <f t="shared" si="0"/>
        <v>0</v>
      </c>
      <c r="L39" s="35">
        <f t="shared" si="1"/>
        <v>0</v>
      </c>
      <c r="M39" s="35">
        <f>ROUND(K39*(1-[1]FODTERAPINØGLE!$J$14/100),2)</f>
        <v>0</v>
      </c>
      <c r="N39" s="5"/>
      <c r="O39" s="6"/>
    </row>
    <row r="40" spans="1:15" x14ac:dyDescent="0.25">
      <c r="A40" s="79" t="s">
        <v>96</v>
      </c>
      <c r="B40" s="75"/>
      <c r="C40" s="34"/>
      <c r="D40" s="74"/>
      <c r="E40" s="74"/>
      <c r="F40" s="74"/>
      <c r="G40" s="74"/>
      <c r="H40" s="74"/>
      <c r="I40" s="75"/>
      <c r="J40" s="34"/>
      <c r="K40" s="34"/>
      <c r="L40" s="34"/>
      <c r="M40" s="34"/>
      <c r="N40" s="5"/>
      <c r="O40" s="6"/>
    </row>
    <row r="41" spans="1:15" x14ac:dyDescent="0.25">
      <c r="A41" s="76" t="s">
        <v>13</v>
      </c>
      <c r="B41" s="77"/>
      <c r="C41" s="35"/>
      <c r="D41" s="78"/>
      <c r="E41" s="78"/>
      <c r="F41" s="78"/>
      <c r="G41" s="78"/>
      <c r="H41" s="78"/>
      <c r="I41" s="77">
        <v>1001</v>
      </c>
      <c r="J41" s="35"/>
      <c r="K41" s="35"/>
      <c r="L41" s="35"/>
      <c r="M41" s="35">
        <f>[1]FODTERAPINØGLE!E21</f>
        <v>3.94</v>
      </c>
      <c r="N41" s="5"/>
      <c r="O41" s="6"/>
    </row>
    <row r="42" spans="1:15" x14ac:dyDescent="0.25">
      <c r="A42" s="73" t="s">
        <v>97</v>
      </c>
      <c r="B42" s="74"/>
      <c r="C42" s="74"/>
      <c r="D42" s="74"/>
      <c r="E42" s="74"/>
      <c r="F42" s="74"/>
      <c r="G42" s="74"/>
      <c r="H42" s="74"/>
      <c r="I42" s="75">
        <v>1002</v>
      </c>
      <c r="J42" s="34"/>
      <c r="K42" s="34"/>
      <c r="L42" s="34"/>
      <c r="M42" s="34">
        <f>[1]FODTERAPINØGLE!E22</f>
        <v>2.2799999999999998</v>
      </c>
      <c r="N42" s="5"/>
      <c r="O42" s="6"/>
    </row>
    <row r="43" spans="1:15" x14ac:dyDescent="0.25">
      <c r="A43" s="7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6"/>
    </row>
    <row r="44" spans="1:15" ht="15.75" thickBot="1" x14ac:dyDescent="0.3">
      <c r="A44" s="30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2"/>
    </row>
  </sheetData>
  <pageMargins left="0.25" right="0.25" top="0.75" bottom="0.75" header="0.3" footer="0.3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05210-A5BF-4FBB-9D31-5463ACA56249}">
  <sheetPr>
    <tabColor theme="5"/>
    <pageSetUpPr fitToPage="1"/>
  </sheetPr>
  <dimension ref="A1:O54"/>
  <sheetViews>
    <sheetView topLeftCell="A6" zoomScaleNormal="100" workbookViewId="0">
      <selection activeCell="X35" sqref="X35"/>
    </sheetView>
  </sheetViews>
  <sheetFormatPr defaultRowHeight="15" x14ac:dyDescent="0.25"/>
  <cols>
    <col min="9" max="9" width="15.42578125" bestFit="1" customWidth="1"/>
    <col min="10" max="10" width="26.85546875" bestFit="1" customWidth="1"/>
    <col min="11" max="11" width="13.85546875" bestFit="1" customWidth="1"/>
    <col min="12" max="13" width="13.140625" customWidth="1"/>
  </cols>
  <sheetData>
    <row r="1" spans="1:15" ht="15.75" thickBot="1" x14ac:dyDescent="0.3"/>
    <row r="2" spans="1:1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4" t="s">
        <v>43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x14ac:dyDescent="0.25">
      <c r="A4" s="7" t="s">
        <v>100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1:15" x14ac:dyDescent="0.25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 x14ac:dyDescent="0.25">
      <c r="A6" s="68" t="s">
        <v>45</v>
      </c>
      <c r="B6" s="69"/>
      <c r="C6" s="69"/>
      <c r="D6" s="69"/>
      <c r="E6" s="70" t="str">
        <f>'[1]GENERELLE NØGLETAL'!E6</f>
        <v>1. april 2026</v>
      </c>
      <c r="F6" s="5"/>
      <c r="G6" s="5"/>
      <c r="H6" s="5"/>
      <c r="I6" s="5"/>
      <c r="J6" s="5"/>
      <c r="K6" s="5"/>
      <c r="L6" s="5"/>
      <c r="M6" s="5"/>
      <c r="N6" s="5"/>
      <c r="O6" s="6"/>
    </row>
    <row r="7" spans="1:15" x14ac:dyDescent="0.25">
      <c r="A7" s="16" t="str">
        <f>"Regulering pr. " &amp; '[1]GENERELLE NØGLETAL'!E6</f>
        <v>Regulering pr. 1. april 2026</v>
      </c>
      <c r="B7" s="17"/>
      <c r="C7" s="17"/>
      <c r="D7" s="17"/>
      <c r="E7" s="71">
        <f>[1]FODTERAPIBEREGN!G28</f>
        <v>1.71</v>
      </c>
      <c r="F7" s="5"/>
      <c r="G7" s="5"/>
      <c r="H7" s="5"/>
      <c r="I7" s="5"/>
      <c r="J7" s="5"/>
      <c r="K7" s="5"/>
      <c r="L7" s="5"/>
      <c r="M7" s="5"/>
      <c r="N7" s="5"/>
      <c r="O7" s="6"/>
    </row>
    <row r="8" spans="1:15" x14ac:dyDescent="0.25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x14ac:dyDescent="0.25">
      <c r="A9" s="72" t="s">
        <v>46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x14ac:dyDescent="0.25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1:15" x14ac:dyDescent="0.25">
      <c r="A11" s="7" t="s">
        <v>47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1:15" x14ac:dyDescent="0.25">
      <c r="A12" s="73" t="s">
        <v>48</v>
      </c>
      <c r="B12" s="74"/>
      <c r="C12" s="74"/>
      <c r="D12" s="74"/>
      <c r="E12" s="74"/>
      <c r="F12" s="74"/>
      <c r="G12" s="74"/>
      <c r="H12" s="74"/>
      <c r="I12" s="75" t="s">
        <v>49</v>
      </c>
      <c r="J12" s="74" t="s">
        <v>50</v>
      </c>
      <c r="K12" s="74" t="s">
        <v>51</v>
      </c>
      <c r="L12" s="75" t="s">
        <v>52</v>
      </c>
      <c r="M12" s="75" t="s">
        <v>53</v>
      </c>
      <c r="N12" s="5"/>
      <c r="O12" s="6"/>
    </row>
    <row r="13" spans="1:15" x14ac:dyDescent="0.25">
      <c r="A13" s="76" t="s">
        <v>54</v>
      </c>
      <c r="B13" s="77"/>
      <c r="C13" s="35"/>
      <c r="D13" s="78"/>
      <c r="E13" s="78"/>
      <c r="F13" s="78"/>
      <c r="G13" s="78"/>
      <c r="H13" s="78"/>
      <c r="I13" s="77">
        <v>2100</v>
      </c>
      <c r="J13" s="35">
        <v>121.59</v>
      </c>
      <c r="K13" s="93">
        <f>ROUND(J13*(1+$E$7/100),2)</f>
        <v>123.67</v>
      </c>
      <c r="L13" s="35">
        <f>K13-M13</f>
        <v>61.83</v>
      </c>
      <c r="M13" s="35">
        <f>ROUND(K13*(1-[1]FODTERAPINØGLE!$J$17/100),2)</f>
        <v>61.84</v>
      </c>
      <c r="N13" s="5"/>
      <c r="O13" s="6"/>
    </row>
    <row r="14" spans="1:15" x14ac:dyDescent="0.25">
      <c r="A14" s="73" t="s">
        <v>55</v>
      </c>
      <c r="B14" s="75"/>
      <c r="C14" s="34"/>
      <c r="D14" s="74"/>
      <c r="E14" s="74"/>
      <c r="F14" s="74"/>
      <c r="G14" s="74"/>
      <c r="H14" s="74"/>
      <c r="I14" s="75">
        <v>2130</v>
      </c>
      <c r="J14" s="34">
        <v>100.14</v>
      </c>
      <c r="K14" s="92">
        <f t="shared" ref="K14:K49" si="0">ROUND(J14*(1+$E$7/100),2)</f>
        <v>101.85</v>
      </c>
      <c r="L14" s="34">
        <f t="shared" ref="L14:L49" si="1">K14-M14</f>
        <v>50.919999999999995</v>
      </c>
      <c r="M14" s="34">
        <f>ROUND(K14*(1-[1]FODTERAPINØGLE!$J$17/100),2)</f>
        <v>50.93</v>
      </c>
      <c r="N14" s="5"/>
      <c r="O14" s="6"/>
    </row>
    <row r="15" spans="1:15" x14ac:dyDescent="0.25">
      <c r="A15" s="76" t="s">
        <v>56</v>
      </c>
      <c r="B15" s="78"/>
      <c r="C15" s="78"/>
      <c r="D15" s="78"/>
      <c r="E15" s="78"/>
      <c r="F15" s="78"/>
      <c r="G15" s="78"/>
      <c r="H15" s="78"/>
      <c r="I15" s="77">
        <v>2132</v>
      </c>
      <c r="J15" s="35">
        <v>282.05</v>
      </c>
      <c r="K15" s="93">
        <f t="shared" si="0"/>
        <v>286.87</v>
      </c>
      <c r="L15" s="35">
        <f t="shared" si="1"/>
        <v>143.43</v>
      </c>
      <c r="M15" s="35">
        <f>ROUND(K15*(1-[1]FODTERAPINØGLE!$J$17/100),2)</f>
        <v>143.44</v>
      </c>
      <c r="N15" s="5"/>
      <c r="O15" s="6"/>
    </row>
    <row r="16" spans="1:15" x14ac:dyDescent="0.25">
      <c r="A16" s="79" t="s">
        <v>57</v>
      </c>
      <c r="B16" s="74"/>
      <c r="C16" s="74"/>
      <c r="D16" s="74"/>
      <c r="E16" s="74"/>
      <c r="F16" s="74"/>
      <c r="G16" s="74"/>
      <c r="H16" s="74"/>
      <c r="I16" s="75"/>
      <c r="J16" s="34">
        <v>0</v>
      </c>
      <c r="K16" s="92">
        <f t="shared" si="0"/>
        <v>0</v>
      </c>
      <c r="L16" s="34"/>
      <c r="M16" s="34"/>
      <c r="N16" s="5"/>
      <c r="O16" s="6"/>
    </row>
    <row r="17" spans="1:15" x14ac:dyDescent="0.25">
      <c r="A17" s="76" t="s">
        <v>58</v>
      </c>
      <c r="B17" s="78"/>
      <c r="C17" s="78"/>
      <c r="D17" s="78"/>
      <c r="E17" s="78"/>
      <c r="F17" s="78"/>
      <c r="G17" s="78"/>
      <c r="H17" s="78"/>
      <c r="I17" s="77">
        <v>2140</v>
      </c>
      <c r="J17" s="35">
        <v>87.09</v>
      </c>
      <c r="K17" s="93">
        <f t="shared" si="0"/>
        <v>88.58</v>
      </c>
      <c r="L17" s="35">
        <f t="shared" si="1"/>
        <v>44.29</v>
      </c>
      <c r="M17" s="35">
        <f>ROUND(K17*(1-[1]FODTERAPINØGLE!$J$17/100),2)</f>
        <v>44.29</v>
      </c>
      <c r="N17" s="5"/>
      <c r="O17" s="6"/>
    </row>
    <row r="18" spans="1:15" x14ac:dyDescent="0.25">
      <c r="A18" s="73" t="s">
        <v>59</v>
      </c>
      <c r="B18" s="74"/>
      <c r="C18" s="74"/>
      <c r="D18" s="74"/>
      <c r="E18" s="74"/>
      <c r="F18" s="74"/>
      <c r="G18" s="74"/>
      <c r="H18" s="74"/>
      <c r="I18" s="75">
        <v>2141</v>
      </c>
      <c r="J18" s="34">
        <v>261.3</v>
      </c>
      <c r="K18" s="92">
        <f t="shared" si="0"/>
        <v>265.77</v>
      </c>
      <c r="L18" s="34">
        <f t="shared" si="1"/>
        <v>132.88</v>
      </c>
      <c r="M18" s="34">
        <f>ROUND(K18*(1-[1]FODTERAPINØGLE!$J$17/100),2)</f>
        <v>132.88999999999999</v>
      </c>
      <c r="N18" s="5"/>
      <c r="O18" s="6"/>
    </row>
    <row r="19" spans="1:15" x14ac:dyDescent="0.25">
      <c r="A19" s="76" t="s">
        <v>60</v>
      </c>
      <c r="B19" s="78"/>
      <c r="C19" s="78"/>
      <c r="D19" s="78"/>
      <c r="E19" s="78"/>
      <c r="F19" s="78"/>
      <c r="G19" s="78"/>
      <c r="H19" s="78"/>
      <c r="I19" s="77">
        <v>2142</v>
      </c>
      <c r="J19" s="35">
        <v>174.22</v>
      </c>
      <c r="K19" s="93">
        <f t="shared" si="0"/>
        <v>177.2</v>
      </c>
      <c r="L19" s="35">
        <f t="shared" si="1"/>
        <v>88.6</v>
      </c>
      <c r="M19" s="35">
        <f>ROUND(K19*(1-[1]FODTERAPINØGLE!$J$17/100),2)</f>
        <v>88.6</v>
      </c>
      <c r="N19" s="5"/>
      <c r="O19" s="6"/>
    </row>
    <row r="20" spans="1:15" x14ac:dyDescent="0.25">
      <c r="A20" s="73" t="s">
        <v>61</v>
      </c>
      <c r="B20" s="74"/>
      <c r="C20" s="74"/>
      <c r="D20" s="74"/>
      <c r="E20" s="74"/>
      <c r="F20" s="74"/>
      <c r="G20" s="74"/>
      <c r="H20" s="74"/>
      <c r="I20" s="75">
        <v>2143</v>
      </c>
      <c r="J20" s="34">
        <v>174.22</v>
      </c>
      <c r="K20" s="92">
        <f t="shared" si="0"/>
        <v>177.2</v>
      </c>
      <c r="L20" s="75">
        <f t="shared" si="1"/>
        <v>88.6</v>
      </c>
      <c r="M20" s="75">
        <f>ROUND(K20*(1-[1]FODTERAPINØGLE!$J$17/100),2)</f>
        <v>88.6</v>
      </c>
      <c r="N20" s="5"/>
      <c r="O20" s="6"/>
    </row>
    <row r="21" spans="1:15" x14ac:dyDescent="0.25">
      <c r="A21" s="76" t="s">
        <v>62</v>
      </c>
      <c r="B21" s="77"/>
      <c r="C21" s="35"/>
      <c r="D21" s="78"/>
      <c r="E21" s="78"/>
      <c r="F21" s="78"/>
      <c r="G21" s="78"/>
      <c r="H21" s="78"/>
      <c r="I21" s="77">
        <v>2144</v>
      </c>
      <c r="J21" s="35">
        <v>261.3</v>
      </c>
      <c r="K21" s="93">
        <f t="shared" si="0"/>
        <v>265.77</v>
      </c>
      <c r="L21" s="35">
        <f t="shared" si="1"/>
        <v>132.88</v>
      </c>
      <c r="M21" s="35">
        <f>ROUND(K21*(1-[1]FODTERAPINØGLE!$J$17/100),2)</f>
        <v>132.88999999999999</v>
      </c>
      <c r="N21" s="5"/>
      <c r="O21" s="6"/>
    </row>
    <row r="22" spans="1:15" x14ac:dyDescent="0.25">
      <c r="A22" s="73" t="s">
        <v>63</v>
      </c>
      <c r="B22" s="75"/>
      <c r="C22" s="34"/>
      <c r="D22" s="74"/>
      <c r="E22" s="74"/>
      <c r="F22" s="74"/>
      <c r="G22" s="74"/>
      <c r="H22" s="74"/>
      <c r="I22" s="75">
        <v>2145</v>
      </c>
      <c r="J22" s="34">
        <v>348.43</v>
      </c>
      <c r="K22" s="92">
        <f t="shared" si="0"/>
        <v>354.39</v>
      </c>
      <c r="L22" s="34">
        <f t="shared" si="1"/>
        <v>177.19</v>
      </c>
      <c r="M22" s="34">
        <f>ROUND(K22*(1-[1]FODTERAPINØGLE!$J$17/100),2)</f>
        <v>177.2</v>
      </c>
      <c r="N22" s="5"/>
      <c r="O22" s="6"/>
    </row>
    <row r="23" spans="1:15" x14ac:dyDescent="0.25">
      <c r="A23" s="80" t="s">
        <v>65</v>
      </c>
      <c r="B23" s="78"/>
      <c r="C23" s="78"/>
      <c r="D23" s="78"/>
      <c r="E23" s="78"/>
      <c r="F23" s="78"/>
      <c r="G23" s="78"/>
      <c r="H23" s="78"/>
      <c r="I23" s="77"/>
      <c r="J23" s="35">
        <v>0</v>
      </c>
      <c r="K23" s="93">
        <f t="shared" si="0"/>
        <v>0</v>
      </c>
      <c r="L23" s="35"/>
      <c r="M23" s="35"/>
      <c r="N23" s="5"/>
      <c r="O23" s="6"/>
    </row>
    <row r="24" spans="1:15" x14ac:dyDescent="0.25">
      <c r="A24" s="73" t="s">
        <v>65</v>
      </c>
      <c r="B24" s="74"/>
      <c r="C24" s="74"/>
      <c r="D24" s="74"/>
      <c r="E24" s="74"/>
      <c r="F24" s="74"/>
      <c r="G24" s="74"/>
      <c r="H24" s="74"/>
      <c r="I24" s="75">
        <v>2150</v>
      </c>
      <c r="J24" s="34">
        <v>174.22</v>
      </c>
      <c r="K24" s="92">
        <f t="shared" si="0"/>
        <v>177.2</v>
      </c>
      <c r="L24" s="34">
        <f t="shared" ref="L24:L34" si="2">K24-M24</f>
        <v>88.6</v>
      </c>
      <c r="M24" s="34">
        <f>ROUND(K24*(1-[1]FODTERAPINØGLE!$J$17/100),2)</f>
        <v>88.6</v>
      </c>
      <c r="N24" s="5"/>
      <c r="O24" s="6"/>
    </row>
    <row r="25" spans="1:15" x14ac:dyDescent="0.25">
      <c r="A25" s="76" t="s">
        <v>66</v>
      </c>
      <c r="B25" s="78"/>
      <c r="C25" s="78"/>
      <c r="D25" s="78"/>
      <c r="E25" s="78"/>
      <c r="F25" s="78"/>
      <c r="G25" s="78"/>
      <c r="H25" s="78"/>
      <c r="I25" s="77">
        <v>2151</v>
      </c>
      <c r="J25" s="35">
        <v>174.22</v>
      </c>
      <c r="K25" s="93">
        <f t="shared" si="0"/>
        <v>177.2</v>
      </c>
      <c r="L25" s="35">
        <f t="shared" si="2"/>
        <v>88.6</v>
      </c>
      <c r="M25" s="35">
        <f>ROUND(K25*(1-[1]FODTERAPINØGLE!$J$17/100),2)</f>
        <v>88.6</v>
      </c>
      <c r="N25" s="5"/>
      <c r="O25" s="6"/>
    </row>
    <row r="26" spans="1:15" x14ac:dyDescent="0.25">
      <c r="A26" s="79" t="s">
        <v>67</v>
      </c>
      <c r="B26" s="74"/>
      <c r="C26" s="74"/>
      <c r="D26" s="74"/>
      <c r="E26" s="74"/>
      <c r="F26" s="74"/>
      <c r="G26" s="74"/>
      <c r="H26" s="74"/>
      <c r="I26" s="75"/>
      <c r="J26" s="34"/>
      <c r="K26" s="92"/>
      <c r="L26" s="34"/>
      <c r="M26" s="34"/>
      <c r="N26" s="5"/>
      <c r="O26" s="6"/>
    </row>
    <row r="27" spans="1:15" x14ac:dyDescent="0.25">
      <c r="A27" s="82" t="s">
        <v>68</v>
      </c>
      <c r="B27" s="83"/>
      <c r="C27" s="83"/>
      <c r="D27" s="83" t="s">
        <v>69</v>
      </c>
      <c r="E27" s="83" t="s">
        <v>69</v>
      </c>
      <c r="F27" s="83" t="s">
        <v>69</v>
      </c>
      <c r="G27" s="83" t="s">
        <v>69</v>
      </c>
      <c r="H27" s="83" t="s">
        <v>69</v>
      </c>
      <c r="I27" s="84">
        <v>2152</v>
      </c>
      <c r="J27" s="84">
        <v>128.69999999999999</v>
      </c>
      <c r="K27" s="93">
        <f t="shared" si="0"/>
        <v>130.9</v>
      </c>
      <c r="L27" s="35">
        <f>K27-M27</f>
        <v>65.45</v>
      </c>
      <c r="M27" s="35">
        <f>ROUND(K27*(1-[1]FODTERAPINØGLE!$J$17/100),2)</f>
        <v>65.45</v>
      </c>
      <c r="N27" s="5"/>
      <c r="O27" s="6"/>
    </row>
    <row r="28" spans="1:15" x14ac:dyDescent="0.25">
      <c r="A28" s="95" t="s">
        <v>70</v>
      </c>
      <c r="B28" s="96"/>
      <c r="C28" s="96" t="s">
        <v>69</v>
      </c>
      <c r="D28" s="96" t="s">
        <v>69</v>
      </c>
      <c r="E28" s="96" t="s">
        <v>69</v>
      </c>
      <c r="F28" s="96" t="s">
        <v>69</v>
      </c>
      <c r="G28" s="96" t="s">
        <v>69</v>
      </c>
      <c r="H28" s="96" t="s">
        <v>69</v>
      </c>
      <c r="I28" s="97">
        <v>2153</v>
      </c>
      <c r="J28" s="97">
        <v>390</v>
      </c>
      <c r="K28" s="92">
        <f t="shared" si="0"/>
        <v>396.67</v>
      </c>
      <c r="L28" s="34">
        <f t="shared" si="2"/>
        <v>198.33</v>
      </c>
      <c r="M28" s="34">
        <f>ROUND(K28*(1-[1]FODTERAPINØGLE!$J$17/100),2)</f>
        <v>198.34</v>
      </c>
      <c r="N28" s="5"/>
      <c r="O28" s="6"/>
    </row>
    <row r="29" spans="1:15" x14ac:dyDescent="0.25">
      <c r="A29" s="82" t="s">
        <v>71</v>
      </c>
      <c r="B29" s="83"/>
      <c r="C29" s="83"/>
      <c r="D29" s="83" t="s">
        <v>69</v>
      </c>
      <c r="E29" s="83" t="s">
        <v>69</v>
      </c>
      <c r="F29" s="83" t="s">
        <v>69</v>
      </c>
      <c r="G29" s="83" t="s">
        <v>69</v>
      </c>
      <c r="H29" s="83" t="s">
        <v>69</v>
      </c>
      <c r="I29" s="84">
        <v>2154</v>
      </c>
      <c r="J29" s="84">
        <v>651.34</v>
      </c>
      <c r="K29" s="93">
        <f t="shared" si="0"/>
        <v>662.48</v>
      </c>
      <c r="L29" s="35">
        <f t="shared" si="2"/>
        <v>331.24</v>
      </c>
      <c r="M29" s="35">
        <f>ROUND(K29*(1-[1]FODTERAPINØGLE!$J$17/100),2)</f>
        <v>331.24</v>
      </c>
      <c r="N29" s="5"/>
      <c r="O29" s="6"/>
    </row>
    <row r="30" spans="1:15" x14ac:dyDescent="0.25">
      <c r="A30" s="95" t="s">
        <v>72</v>
      </c>
      <c r="B30" s="96"/>
      <c r="C30" s="96" t="s">
        <v>69</v>
      </c>
      <c r="D30" s="96" t="s">
        <v>69</v>
      </c>
      <c r="E30" s="96" t="s">
        <v>69</v>
      </c>
      <c r="F30" s="96" t="s">
        <v>69</v>
      </c>
      <c r="G30" s="96" t="s">
        <v>69</v>
      </c>
      <c r="H30" s="96" t="s">
        <v>69</v>
      </c>
      <c r="I30" s="97">
        <v>2155</v>
      </c>
      <c r="J30" s="97">
        <v>1173.97</v>
      </c>
      <c r="K30" s="92">
        <f t="shared" si="0"/>
        <v>1194.04</v>
      </c>
      <c r="L30" s="34">
        <f t="shared" si="2"/>
        <v>597.02</v>
      </c>
      <c r="M30" s="34">
        <f>ROUND(K30*(1-[1]FODTERAPINØGLE!$J$17/100),2)</f>
        <v>597.02</v>
      </c>
      <c r="N30" s="5"/>
      <c r="O30" s="6"/>
    </row>
    <row r="31" spans="1:15" x14ac:dyDescent="0.25">
      <c r="A31" s="82" t="s">
        <v>73</v>
      </c>
      <c r="B31" s="83"/>
      <c r="C31" s="83"/>
      <c r="D31" s="83" t="s">
        <v>69</v>
      </c>
      <c r="E31" s="83" t="s">
        <v>69</v>
      </c>
      <c r="F31" s="83" t="s">
        <v>69</v>
      </c>
      <c r="G31" s="83" t="s">
        <v>69</v>
      </c>
      <c r="H31" s="83" t="s">
        <v>69</v>
      </c>
      <c r="I31" s="84">
        <v>2156</v>
      </c>
      <c r="J31" s="84">
        <v>1173.97</v>
      </c>
      <c r="K31" s="93">
        <f t="shared" si="0"/>
        <v>1194.04</v>
      </c>
      <c r="L31" s="35">
        <f t="shared" si="2"/>
        <v>597.02</v>
      </c>
      <c r="M31" s="35">
        <f>ROUND(K31*(1-[1]FODTERAPINØGLE!$J$17/100),2)</f>
        <v>597.02</v>
      </c>
      <c r="N31" s="5"/>
      <c r="O31" s="6"/>
    </row>
    <row r="32" spans="1:15" x14ac:dyDescent="0.25">
      <c r="A32" s="95" t="s">
        <v>74</v>
      </c>
      <c r="B32" s="96"/>
      <c r="C32" s="96"/>
      <c r="D32" s="96" t="s">
        <v>69</v>
      </c>
      <c r="E32" s="96" t="s">
        <v>69</v>
      </c>
      <c r="F32" s="96" t="s">
        <v>69</v>
      </c>
      <c r="G32" s="96" t="s">
        <v>69</v>
      </c>
      <c r="H32" s="96" t="s">
        <v>69</v>
      </c>
      <c r="I32" s="97">
        <v>2157</v>
      </c>
      <c r="J32" s="97">
        <v>1957.97</v>
      </c>
      <c r="K32" s="92">
        <f t="shared" si="0"/>
        <v>1991.45</v>
      </c>
      <c r="L32" s="34">
        <f t="shared" si="2"/>
        <v>995.72</v>
      </c>
      <c r="M32" s="34">
        <f>ROUND(K32*(1-[1]FODTERAPINØGLE!$J$17/100),2)</f>
        <v>995.73</v>
      </c>
      <c r="N32" s="5"/>
      <c r="O32" s="6"/>
    </row>
    <row r="33" spans="1:15" x14ac:dyDescent="0.25">
      <c r="A33" s="82" t="s">
        <v>75</v>
      </c>
      <c r="B33" s="83"/>
      <c r="C33" s="83" t="s">
        <v>69</v>
      </c>
      <c r="D33" s="83" t="s">
        <v>69</v>
      </c>
      <c r="E33" s="83" t="s">
        <v>69</v>
      </c>
      <c r="F33" s="83" t="s">
        <v>69</v>
      </c>
      <c r="G33" s="83" t="s">
        <v>69</v>
      </c>
      <c r="H33" s="83" t="s">
        <v>69</v>
      </c>
      <c r="I33" s="84">
        <v>2158</v>
      </c>
      <c r="J33" s="84">
        <v>308.69</v>
      </c>
      <c r="K33" s="93">
        <f t="shared" si="0"/>
        <v>313.97000000000003</v>
      </c>
      <c r="L33" s="35">
        <f t="shared" si="2"/>
        <v>156.98000000000002</v>
      </c>
      <c r="M33" s="35">
        <f>ROUND(K33*(1-[1]FODTERAPINØGLE!$J$17/100),2)</f>
        <v>156.99</v>
      </c>
      <c r="N33" s="5"/>
      <c r="O33" s="6"/>
    </row>
    <row r="34" spans="1:15" x14ac:dyDescent="0.25">
      <c r="A34" s="95" t="s">
        <v>76</v>
      </c>
      <c r="B34" s="96"/>
      <c r="C34" s="96"/>
      <c r="D34" s="96" t="s">
        <v>69</v>
      </c>
      <c r="E34" s="96" t="s">
        <v>69</v>
      </c>
      <c r="F34" s="96" t="s">
        <v>69</v>
      </c>
      <c r="G34" s="96" t="s">
        <v>69</v>
      </c>
      <c r="H34" s="96" t="s">
        <v>69</v>
      </c>
      <c r="I34" s="97">
        <v>2159</v>
      </c>
      <c r="J34" s="97">
        <v>393.97</v>
      </c>
      <c r="K34" s="92">
        <f t="shared" si="0"/>
        <v>400.71</v>
      </c>
      <c r="L34" s="34">
        <f t="shared" si="2"/>
        <v>200.34999999999997</v>
      </c>
      <c r="M34" s="34">
        <f>ROUND(K34*(1-[1]FODTERAPINØGLE!$J$17/100),2)</f>
        <v>200.36</v>
      </c>
      <c r="N34" s="5"/>
      <c r="O34" s="6"/>
    </row>
    <row r="35" spans="1:15" x14ac:dyDescent="0.25">
      <c r="A35" s="80" t="s">
        <v>81</v>
      </c>
      <c r="B35" s="78"/>
      <c r="C35" s="78"/>
      <c r="D35" s="78"/>
      <c r="E35" s="78"/>
      <c r="F35" s="78"/>
      <c r="G35" s="78"/>
      <c r="H35" s="78"/>
      <c r="I35" s="77"/>
      <c r="J35" s="35"/>
      <c r="K35" s="93"/>
      <c r="L35" s="35"/>
      <c r="M35" s="35"/>
      <c r="N35" s="5"/>
      <c r="O35" s="6"/>
    </row>
    <row r="36" spans="1:15" x14ac:dyDescent="0.25">
      <c r="A36" s="73" t="s">
        <v>82</v>
      </c>
      <c r="B36" s="74"/>
      <c r="C36" s="74"/>
      <c r="D36" s="74"/>
      <c r="E36" s="74"/>
      <c r="F36" s="74"/>
      <c r="G36" s="74"/>
      <c r="H36" s="74"/>
      <c r="I36" s="75">
        <v>2172</v>
      </c>
      <c r="J36" s="34">
        <v>307.95999999999998</v>
      </c>
      <c r="K36" s="92">
        <f t="shared" si="0"/>
        <v>313.23</v>
      </c>
      <c r="L36" s="34">
        <f>K36-M36</f>
        <v>156.61000000000001</v>
      </c>
      <c r="M36" s="34">
        <f>ROUND(K36*(1-[1]FODTERAPINØGLE!$J$17/100),2)</f>
        <v>156.62</v>
      </c>
      <c r="N36" s="5"/>
      <c r="O36" s="6"/>
    </row>
    <row r="37" spans="1:15" x14ac:dyDescent="0.25">
      <c r="A37" s="76" t="s">
        <v>83</v>
      </c>
      <c r="B37" s="78"/>
      <c r="C37" s="78"/>
      <c r="D37" s="78"/>
      <c r="E37" s="78"/>
      <c r="F37" s="78"/>
      <c r="G37" s="78"/>
      <c r="H37" s="78"/>
      <c r="I37" s="77">
        <v>2173</v>
      </c>
      <c r="J37" s="35">
        <v>447.25</v>
      </c>
      <c r="K37" s="93">
        <f t="shared" si="0"/>
        <v>454.9</v>
      </c>
      <c r="L37" s="35">
        <f t="shared" si="1"/>
        <v>227.45</v>
      </c>
      <c r="M37" s="77">
        <f>ROUND(K37*(1-[1]FODTERAPINØGLE!$J$17/100),2)</f>
        <v>227.45</v>
      </c>
      <c r="N37" s="5"/>
      <c r="O37" s="6"/>
    </row>
    <row r="38" spans="1:15" x14ac:dyDescent="0.25">
      <c r="A38" s="73" t="s">
        <v>84</v>
      </c>
      <c r="B38" s="74"/>
      <c r="C38" s="74"/>
      <c r="D38" s="74"/>
      <c r="E38" s="74"/>
      <c r="F38" s="74"/>
      <c r="G38" s="74"/>
      <c r="H38" s="74"/>
      <c r="I38" s="75">
        <v>2174</v>
      </c>
      <c r="J38" s="34">
        <v>491.58</v>
      </c>
      <c r="K38" s="92">
        <f t="shared" si="0"/>
        <v>499.99</v>
      </c>
      <c r="L38" s="34">
        <f t="shared" si="1"/>
        <v>249.99</v>
      </c>
      <c r="M38" s="34">
        <f>ROUND(K38*(1-[1]FODTERAPINØGLE!$J$17/100),2)</f>
        <v>250</v>
      </c>
      <c r="N38" s="5"/>
      <c r="O38" s="6"/>
    </row>
    <row r="39" spans="1:15" x14ac:dyDescent="0.25">
      <c r="A39" s="76" t="s">
        <v>85</v>
      </c>
      <c r="B39" s="78"/>
      <c r="C39" s="78"/>
      <c r="D39" s="78"/>
      <c r="E39" s="78"/>
      <c r="F39" s="78"/>
      <c r="G39" s="78"/>
      <c r="H39" s="78"/>
      <c r="I39" s="77">
        <v>2175</v>
      </c>
      <c r="J39" s="35">
        <v>226.69</v>
      </c>
      <c r="K39" s="93">
        <f t="shared" si="0"/>
        <v>230.57</v>
      </c>
      <c r="L39" s="77">
        <f t="shared" si="1"/>
        <v>115.27999999999999</v>
      </c>
      <c r="M39" s="35">
        <f>ROUND(K39*(1-[1]FODTERAPINØGLE!$J$17/100),2)</f>
        <v>115.29</v>
      </c>
      <c r="N39" s="5"/>
      <c r="O39" s="6"/>
    </row>
    <row r="40" spans="1:15" x14ac:dyDescent="0.25">
      <c r="A40" s="73" t="s">
        <v>86</v>
      </c>
      <c r="B40" s="75"/>
      <c r="C40" s="34"/>
      <c r="D40" s="74"/>
      <c r="E40" s="74"/>
      <c r="F40" s="74"/>
      <c r="G40" s="74"/>
      <c r="H40" s="74"/>
      <c r="I40" s="75">
        <v>2176</v>
      </c>
      <c r="J40" s="34">
        <v>181.1</v>
      </c>
      <c r="K40" s="92">
        <f t="shared" si="0"/>
        <v>184.2</v>
      </c>
      <c r="L40" s="34">
        <f t="shared" si="1"/>
        <v>92.1</v>
      </c>
      <c r="M40" s="34">
        <f>ROUND(K40*(1-[1]FODTERAPINØGLE!$J$17/100),2)</f>
        <v>92.1</v>
      </c>
      <c r="N40" s="5"/>
      <c r="O40" s="6"/>
    </row>
    <row r="41" spans="1:15" x14ac:dyDescent="0.25">
      <c r="A41" s="76" t="s">
        <v>87</v>
      </c>
      <c r="B41" s="77"/>
      <c r="C41" s="35"/>
      <c r="D41" s="78"/>
      <c r="E41" s="78"/>
      <c r="F41" s="78"/>
      <c r="G41" s="78"/>
      <c r="H41" s="78"/>
      <c r="I41" s="77">
        <v>2177</v>
      </c>
      <c r="J41" s="35">
        <v>0</v>
      </c>
      <c r="K41" s="93">
        <f t="shared" si="0"/>
        <v>0</v>
      </c>
      <c r="L41" s="35">
        <f t="shared" si="1"/>
        <v>0</v>
      </c>
      <c r="M41" s="35">
        <f>ROUND(K41*(1-[1]FODTERAPINØGLE!$J$17/100),2)</f>
        <v>0</v>
      </c>
      <c r="N41" s="5"/>
      <c r="O41" s="6"/>
    </row>
    <row r="42" spans="1:15" x14ac:dyDescent="0.25">
      <c r="A42" s="79" t="s">
        <v>88</v>
      </c>
      <c r="B42" s="74"/>
      <c r="C42" s="74"/>
      <c r="D42" s="74"/>
      <c r="E42" s="74"/>
      <c r="F42" s="74"/>
      <c r="G42" s="74"/>
      <c r="H42" s="74"/>
      <c r="I42" s="75"/>
      <c r="J42" s="34"/>
      <c r="K42" s="92"/>
      <c r="L42" s="34"/>
      <c r="M42" s="34"/>
      <c r="N42" s="5"/>
      <c r="O42" s="6"/>
    </row>
    <row r="43" spans="1:15" x14ac:dyDescent="0.25">
      <c r="A43" s="76" t="s">
        <v>89</v>
      </c>
      <c r="B43" s="78"/>
      <c r="C43" s="78"/>
      <c r="D43" s="78"/>
      <c r="E43" s="78"/>
      <c r="F43" s="78"/>
      <c r="G43" s="78"/>
      <c r="H43" s="78"/>
      <c r="I43" s="77">
        <v>2164</v>
      </c>
      <c r="J43" s="35">
        <v>106.49</v>
      </c>
      <c r="K43" s="93">
        <f t="shared" si="0"/>
        <v>108.31</v>
      </c>
      <c r="L43" s="35">
        <f t="shared" si="1"/>
        <v>54.150000000000006</v>
      </c>
      <c r="M43" s="35">
        <f>ROUND(K43*(1-[1]FODTERAPINØGLE!$J$17/100),2)</f>
        <v>54.16</v>
      </c>
      <c r="N43" s="5"/>
      <c r="O43" s="6"/>
    </row>
    <row r="44" spans="1:15" x14ac:dyDescent="0.25">
      <c r="A44" s="73" t="s">
        <v>90</v>
      </c>
      <c r="B44" s="74"/>
      <c r="C44" s="74"/>
      <c r="D44" s="74"/>
      <c r="E44" s="74"/>
      <c r="F44" s="74"/>
      <c r="G44" s="74"/>
      <c r="H44" s="74"/>
      <c r="I44" s="75">
        <v>2165</v>
      </c>
      <c r="J44" s="34">
        <v>127.55</v>
      </c>
      <c r="K44" s="92">
        <f t="shared" si="0"/>
        <v>129.72999999999999</v>
      </c>
      <c r="L44" s="34">
        <f t="shared" si="1"/>
        <v>64.859999999999985</v>
      </c>
      <c r="M44" s="34">
        <f>ROUND(K44*(1-[1]FODTERAPINØGLE!$J$17/100),2)</f>
        <v>64.87</v>
      </c>
      <c r="N44" s="5"/>
      <c r="O44" s="6"/>
    </row>
    <row r="45" spans="1:15" x14ac:dyDescent="0.25">
      <c r="A45" s="76" t="s">
        <v>91</v>
      </c>
      <c r="B45" s="78"/>
      <c r="C45" s="78"/>
      <c r="D45" s="78"/>
      <c r="E45" s="78"/>
      <c r="F45" s="78"/>
      <c r="G45" s="78"/>
      <c r="H45" s="78"/>
      <c r="I45" s="77">
        <v>2166</v>
      </c>
      <c r="J45" s="35">
        <v>173.4</v>
      </c>
      <c r="K45" s="93">
        <f t="shared" si="0"/>
        <v>176.37</v>
      </c>
      <c r="L45" s="35">
        <f t="shared" si="1"/>
        <v>88.18</v>
      </c>
      <c r="M45" s="35">
        <f>ROUND(K45*(1-[1]FODTERAPINØGLE!$J$17/100),2)</f>
        <v>88.19</v>
      </c>
      <c r="N45" s="5"/>
      <c r="O45" s="6"/>
    </row>
    <row r="46" spans="1:15" x14ac:dyDescent="0.25">
      <c r="A46" s="73" t="s">
        <v>92</v>
      </c>
      <c r="B46" s="74"/>
      <c r="C46" s="74"/>
      <c r="D46" s="74"/>
      <c r="E46" s="74"/>
      <c r="F46" s="74"/>
      <c r="G46" s="74"/>
      <c r="H46" s="74"/>
      <c r="I46" s="75">
        <v>2167</v>
      </c>
      <c r="J46" s="34">
        <v>106.49</v>
      </c>
      <c r="K46" s="92">
        <f t="shared" si="0"/>
        <v>108.31</v>
      </c>
      <c r="L46" s="34">
        <f t="shared" si="1"/>
        <v>108.31</v>
      </c>
      <c r="M46" s="34">
        <v>0</v>
      </c>
      <c r="N46" s="5"/>
      <c r="O46" s="6"/>
    </row>
    <row r="47" spans="1:15" x14ac:dyDescent="0.25">
      <c r="A47" s="76" t="s">
        <v>93</v>
      </c>
      <c r="B47" s="78"/>
      <c r="C47" s="78"/>
      <c r="D47" s="78"/>
      <c r="E47" s="78"/>
      <c r="F47" s="78"/>
      <c r="G47" s="78"/>
      <c r="H47" s="78"/>
      <c r="I47" s="77">
        <v>2168</v>
      </c>
      <c r="J47" s="35">
        <v>127.55</v>
      </c>
      <c r="K47" s="93">
        <f t="shared" si="0"/>
        <v>129.72999999999999</v>
      </c>
      <c r="L47" s="35">
        <f t="shared" si="1"/>
        <v>129.72999999999999</v>
      </c>
      <c r="M47" s="35">
        <v>0</v>
      </c>
      <c r="N47" s="5"/>
      <c r="O47" s="6"/>
    </row>
    <row r="48" spans="1:15" x14ac:dyDescent="0.25">
      <c r="A48" s="73" t="s">
        <v>94</v>
      </c>
      <c r="B48" s="74"/>
      <c r="C48" s="74"/>
      <c r="D48" s="74"/>
      <c r="E48" s="74"/>
      <c r="F48" s="74"/>
      <c r="G48" s="74"/>
      <c r="H48" s="74"/>
      <c r="I48" s="75">
        <v>2169</v>
      </c>
      <c r="J48" s="34">
        <v>173.4</v>
      </c>
      <c r="K48" s="92">
        <f t="shared" si="0"/>
        <v>176.37</v>
      </c>
      <c r="L48" s="34">
        <f t="shared" si="1"/>
        <v>176.37</v>
      </c>
      <c r="M48" s="34">
        <v>0</v>
      </c>
      <c r="N48" s="5"/>
      <c r="O48" s="6"/>
    </row>
    <row r="49" spans="1:15" x14ac:dyDescent="0.25">
      <c r="A49" s="76" t="s">
        <v>95</v>
      </c>
      <c r="B49" s="78"/>
      <c r="C49" s="78"/>
      <c r="D49" s="78"/>
      <c r="E49" s="78"/>
      <c r="F49" s="78"/>
      <c r="G49" s="78"/>
      <c r="H49" s="78"/>
      <c r="I49" s="77">
        <v>2178</v>
      </c>
      <c r="J49" s="35">
        <v>0</v>
      </c>
      <c r="K49" s="93">
        <f t="shared" si="0"/>
        <v>0</v>
      </c>
      <c r="L49" s="35">
        <f t="shared" si="1"/>
        <v>0</v>
      </c>
      <c r="M49" s="35">
        <f>ROUND(K49*(1-[1]FODTERAPINØGLE!$J$14/100),2)</f>
        <v>0</v>
      </c>
      <c r="N49" s="5"/>
      <c r="O49" s="6"/>
    </row>
    <row r="50" spans="1:15" x14ac:dyDescent="0.25">
      <c r="A50" s="79" t="s">
        <v>96</v>
      </c>
      <c r="B50" s="74"/>
      <c r="C50" s="74"/>
      <c r="D50" s="74"/>
      <c r="E50" s="74"/>
      <c r="F50" s="74"/>
      <c r="G50" s="74"/>
      <c r="H50" s="74"/>
      <c r="I50" s="75"/>
      <c r="J50" s="34"/>
      <c r="K50" s="34"/>
      <c r="L50" s="34"/>
      <c r="M50" s="34"/>
      <c r="N50" s="5"/>
      <c r="O50" s="6"/>
    </row>
    <row r="51" spans="1:15" x14ac:dyDescent="0.25">
      <c r="A51" s="76" t="s">
        <v>13</v>
      </c>
      <c r="B51" s="78"/>
      <c r="C51" s="78"/>
      <c r="D51" s="78"/>
      <c r="E51" s="78"/>
      <c r="F51" s="78"/>
      <c r="G51" s="78"/>
      <c r="H51" s="78"/>
      <c r="I51" s="77">
        <v>1001</v>
      </c>
      <c r="J51" s="35"/>
      <c r="K51" s="77"/>
      <c r="L51" s="77"/>
      <c r="M51" s="35">
        <f>[1]FODTERAPINØGLE!E21</f>
        <v>3.94</v>
      </c>
      <c r="N51" s="5"/>
      <c r="O51" s="6"/>
    </row>
    <row r="52" spans="1:15" x14ac:dyDescent="0.25">
      <c r="A52" s="73" t="s">
        <v>97</v>
      </c>
      <c r="B52" s="74"/>
      <c r="C52" s="74"/>
      <c r="D52" s="74"/>
      <c r="E52" s="74"/>
      <c r="F52" s="74"/>
      <c r="G52" s="74"/>
      <c r="H52" s="74"/>
      <c r="I52" s="75">
        <v>1002</v>
      </c>
      <c r="J52" s="34"/>
      <c r="K52" s="34"/>
      <c r="L52" s="34"/>
      <c r="M52" s="34">
        <f>[1]FODTERAPINØGLE!E22</f>
        <v>2.2799999999999998</v>
      </c>
      <c r="N52" s="5"/>
      <c r="O52" s="6"/>
    </row>
    <row r="53" spans="1:15" x14ac:dyDescent="0.25">
      <c r="A53" s="7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/>
    </row>
    <row r="54" spans="1:15" ht="15.75" thickBot="1" x14ac:dyDescent="0.3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2"/>
    </row>
  </sheetData>
  <pageMargins left="0.25" right="0.25" top="0.75" bottom="0.75" header="0.3" footer="0.3"/>
  <pageSetup paperSize="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5FD271-AE23-42AD-93D1-AE200B47198E}">
  <sheetPr>
    <tabColor theme="5"/>
    <pageSetUpPr fitToPage="1"/>
  </sheetPr>
  <dimension ref="A1:O54"/>
  <sheetViews>
    <sheetView workbookViewId="0">
      <selection activeCell="X35" sqref="X35"/>
    </sheetView>
  </sheetViews>
  <sheetFormatPr defaultRowHeight="15" x14ac:dyDescent="0.25"/>
  <cols>
    <col min="9" max="9" width="15.42578125" bestFit="1" customWidth="1"/>
    <col min="10" max="10" width="26.85546875" bestFit="1" customWidth="1"/>
    <col min="11" max="11" width="13.140625" bestFit="1" customWidth="1"/>
    <col min="12" max="13" width="13.140625" customWidth="1"/>
  </cols>
  <sheetData>
    <row r="1" spans="1:15" ht="15.75" thickBot="1" x14ac:dyDescent="0.3"/>
    <row r="2" spans="1:15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</row>
    <row r="3" spans="1:15" x14ac:dyDescent="0.25">
      <c r="A3" s="4" t="s">
        <v>43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"/>
    </row>
    <row r="4" spans="1:15" x14ac:dyDescent="0.25">
      <c r="A4" s="7" t="s">
        <v>101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6"/>
    </row>
    <row r="5" spans="1:15" x14ac:dyDescent="0.25">
      <c r="A5" s="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6"/>
    </row>
    <row r="6" spans="1:15" x14ac:dyDescent="0.25">
      <c r="A6" s="68" t="s">
        <v>45</v>
      </c>
      <c r="B6" s="69"/>
      <c r="C6" s="69"/>
      <c r="D6" s="69"/>
      <c r="E6" s="70" t="str">
        <f>'[1]GENERELLE NØGLETAL'!E6</f>
        <v>1. april 2026</v>
      </c>
      <c r="F6" s="5"/>
      <c r="G6" s="5"/>
      <c r="H6" s="5"/>
      <c r="I6" s="5"/>
      <c r="J6" s="5"/>
      <c r="K6" s="5"/>
      <c r="L6" s="5"/>
      <c r="M6" s="5"/>
      <c r="N6" s="5"/>
      <c r="O6" s="6"/>
    </row>
    <row r="7" spans="1:15" x14ac:dyDescent="0.25">
      <c r="A7" s="16" t="str">
        <f>"Regulering pr. " &amp; '[1]GENERELLE NØGLETAL'!E6</f>
        <v>Regulering pr. 1. april 2026</v>
      </c>
      <c r="B7" s="17"/>
      <c r="C7" s="17"/>
      <c r="D7" s="17"/>
      <c r="E7" s="71">
        <f>[1]FODTERAPIBEREGN!G28</f>
        <v>1.71</v>
      </c>
      <c r="F7" s="5"/>
      <c r="G7" s="5"/>
      <c r="H7" s="5"/>
      <c r="I7" s="5"/>
      <c r="J7" s="5"/>
      <c r="K7" s="5"/>
      <c r="L7" s="5"/>
      <c r="M7" s="5"/>
      <c r="N7" s="5"/>
      <c r="O7" s="6"/>
    </row>
    <row r="8" spans="1:15" x14ac:dyDescent="0.25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6"/>
    </row>
    <row r="9" spans="1:15" x14ac:dyDescent="0.25">
      <c r="A9" s="72" t="s">
        <v>46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6"/>
    </row>
    <row r="10" spans="1:15" x14ac:dyDescent="0.25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6"/>
    </row>
    <row r="11" spans="1:15" x14ac:dyDescent="0.25">
      <c r="A11" s="7" t="s">
        <v>47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6"/>
    </row>
    <row r="12" spans="1:15" x14ac:dyDescent="0.25">
      <c r="A12" s="73" t="s">
        <v>48</v>
      </c>
      <c r="B12" s="74"/>
      <c r="C12" s="74"/>
      <c r="D12" s="74"/>
      <c r="E12" s="74"/>
      <c r="F12" s="74"/>
      <c r="G12" s="74"/>
      <c r="H12" s="74"/>
      <c r="I12" s="75" t="s">
        <v>49</v>
      </c>
      <c r="J12" s="74" t="s">
        <v>50</v>
      </c>
      <c r="K12" s="74" t="s">
        <v>51</v>
      </c>
      <c r="L12" s="75" t="s">
        <v>52</v>
      </c>
      <c r="M12" s="75" t="s">
        <v>53</v>
      </c>
      <c r="N12" s="5"/>
      <c r="O12" s="6"/>
    </row>
    <row r="13" spans="1:15" x14ac:dyDescent="0.25">
      <c r="A13" s="76" t="s">
        <v>54</v>
      </c>
      <c r="B13" s="77"/>
      <c r="C13" s="35"/>
      <c r="D13" s="78"/>
      <c r="E13" s="78"/>
      <c r="F13" s="78"/>
      <c r="G13" s="78"/>
      <c r="H13" s="78"/>
      <c r="I13" s="77">
        <v>3100</v>
      </c>
      <c r="J13" s="35">
        <v>121.59</v>
      </c>
      <c r="K13" s="93">
        <f>ROUND(J13*(1+$E$7/100),2)</f>
        <v>123.67</v>
      </c>
      <c r="L13" s="35">
        <f>K13-M13</f>
        <v>61.83</v>
      </c>
      <c r="M13" s="35">
        <f>ROUND(K13*(1-[1]FODTERAPINØGLE!$J$17/100),2)</f>
        <v>61.84</v>
      </c>
      <c r="N13" s="5"/>
      <c r="O13" s="6"/>
    </row>
    <row r="14" spans="1:15" x14ac:dyDescent="0.25">
      <c r="A14" s="73" t="s">
        <v>55</v>
      </c>
      <c r="B14" s="75"/>
      <c r="C14" s="34"/>
      <c r="D14" s="74"/>
      <c r="E14" s="74"/>
      <c r="F14" s="74"/>
      <c r="G14" s="74"/>
      <c r="H14" s="74"/>
      <c r="I14" s="75">
        <v>3130</v>
      </c>
      <c r="J14" s="34">
        <v>100.14</v>
      </c>
      <c r="K14" s="94">
        <f t="shared" ref="K14:K49" si="0">ROUND(J14*(1+$E$7/100),2)</f>
        <v>101.85</v>
      </c>
      <c r="L14" s="34">
        <f t="shared" ref="L14:L49" si="1">K14-M14</f>
        <v>50.919999999999995</v>
      </c>
      <c r="M14" s="34">
        <f>ROUND(K14*(1-[1]FODTERAPINØGLE!$J$17/100),2)</f>
        <v>50.93</v>
      </c>
      <c r="N14" s="5"/>
      <c r="O14" s="6"/>
    </row>
    <row r="15" spans="1:15" x14ac:dyDescent="0.25">
      <c r="A15" s="76" t="s">
        <v>56</v>
      </c>
      <c r="B15" s="78"/>
      <c r="C15" s="78"/>
      <c r="D15" s="78"/>
      <c r="E15" s="78"/>
      <c r="F15" s="78"/>
      <c r="G15" s="78"/>
      <c r="H15" s="78"/>
      <c r="I15" s="77">
        <v>3132</v>
      </c>
      <c r="J15" s="35">
        <v>282.05</v>
      </c>
      <c r="K15" s="93">
        <f t="shared" si="0"/>
        <v>286.87</v>
      </c>
      <c r="L15" s="35">
        <f t="shared" si="1"/>
        <v>143.43</v>
      </c>
      <c r="M15" s="35">
        <f>ROUND(K15*(1-[1]FODTERAPINØGLE!$J$17/100),2)</f>
        <v>143.44</v>
      </c>
      <c r="N15" s="5"/>
      <c r="O15" s="6"/>
    </row>
    <row r="16" spans="1:15" x14ac:dyDescent="0.25">
      <c r="A16" s="79" t="s">
        <v>57</v>
      </c>
      <c r="B16" s="74"/>
      <c r="C16" s="74"/>
      <c r="D16" s="74"/>
      <c r="E16" s="74"/>
      <c r="F16" s="74"/>
      <c r="G16" s="74"/>
      <c r="H16" s="74"/>
      <c r="I16" s="75"/>
      <c r="J16" s="34"/>
      <c r="K16" s="94"/>
      <c r="L16" s="34"/>
      <c r="M16" s="34"/>
      <c r="N16" s="5"/>
      <c r="O16" s="6"/>
    </row>
    <row r="17" spans="1:15" x14ac:dyDescent="0.25">
      <c r="A17" s="76" t="s">
        <v>58</v>
      </c>
      <c r="B17" s="78"/>
      <c r="C17" s="78"/>
      <c r="D17" s="78"/>
      <c r="E17" s="78"/>
      <c r="F17" s="78"/>
      <c r="G17" s="78"/>
      <c r="H17" s="78"/>
      <c r="I17" s="77">
        <v>3140</v>
      </c>
      <c r="J17" s="35">
        <v>87.09</v>
      </c>
      <c r="K17" s="93">
        <f t="shared" si="0"/>
        <v>88.58</v>
      </c>
      <c r="L17" s="35">
        <f t="shared" si="1"/>
        <v>44.29</v>
      </c>
      <c r="M17" s="35">
        <f>ROUND(K17*(1-[1]FODTERAPINØGLE!$J$17/100),2)</f>
        <v>44.29</v>
      </c>
      <c r="N17" s="5"/>
      <c r="O17" s="6"/>
    </row>
    <row r="18" spans="1:15" x14ac:dyDescent="0.25">
      <c r="A18" s="73" t="s">
        <v>59</v>
      </c>
      <c r="B18" s="74"/>
      <c r="C18" s="74"/>
      <c r="D18" s="74"/>
      <c r="E18" s="74"/>
      <c r="F18" s="74"/>
      <c r="G18" s="74"/>
      <c r="H18" s="74"/>
      <c r="I18" s="75">
        <v>3141</v>
      </c>
      <c r="J18" s="34">
        <v>261.3</v>
      </c>
      <c r="K18" s="94">
        <f t="shared" si="0"/>
        <v>265.77</v>
      </c>
      <c r="L18" s="34">
        <f t="shared" si="1"/>
        <v>132.88</v>
      </c>
      <c r="M18" s="34">
        <f>ROUND(K18*(1-[1]FODTERAPINØGLE!$J$17/100),2)</f>
        <v>132.88999999999999</v>
      </c>
      <c r="N18" s="5"/>
      <c r="O18" s="6"/>
    </row>
    <row r="19" spans="1:15" x14ac:dyDescent="0.25">
      <c r="A19" s="76" t="s">
        <v>60</v>
      </c>
      <c r="B19" s="78"/>
      <c r="C19" s="78"/>
      <c r="D19" s="78"/>
      <c r="E19" s="78"/>
      <c r="F19" s="78"/>
      <c r="G19" s="78"/>
      <c r="H19" s="78"/>
      <c r="I19" s="77">
        <v>3142</v>
      </c>
      <c r="J19" s="35">
        <v>174.22</v>
      </c>
      <c r="K19" s="93">
        <f t="shared" si="0"/>
        <v>177.2</v>
      </c>
      <c r="L19" s="35">
        <f t="shared" si="1"/>
        <v>88.6</v>
      </c>
      <c r="M19" s="35">
        <f>ROUND(K19*(1-[1]FODTERAPINØGLE!$J$17/100),2)</f>
        <v>88.6</v>
      </c>
      <c r="N19" s="5"/>
      <c r="O19" s="6"/>
    </row>
    <row r="20" spans="1:15" x14ac:dyDescent="0.25">
      <c r="A20" s="73" t="s">
        <v>61</v>
      </c>
      <c r="B20" s="74"/>
      <c r="C20" s="74"/>
      <c r="D20" s="74"/>
      <c r="E20" s="74"/>
      <c r="F20" s="74"/>
      <c r="G20" s="74"/>
      <c r="H20" s="74"/>
      <c r="I20" s="75">
        <v>3143</v>
      </c>
      <c r="J20" s="34">
        <v>174.22</v>
      </c>
      <c r="K20" s="94">
        <f t="shared" si="0"/>
        <v>177.2</v>
      </c>
      <c r="L20" s="75">
        <f t="shared" si="1"/>
        <v>88.6</v>
      </c>
      <c r="M20" s="75">
        <f>ROUND(K20*(1-[1]FODTERAPINØGLE!$J$17/100),2)</f>
        <v>88.6</v>
      </c>
      <c r="N20" s="5"/>
      <c r="O20" s="6"/>
    </row>
    <row r="21" spans="1:15" x14ac:dyDescent="0.25">
      <c r="A21" s="76" t="s">
        <v>62</v>
      </c>
      <c r="B21" s="77"/>
      <c r="C21" s="35"/>
      <c r="D21" s="78"/>
      <c r="E21" s="78"/>
      <c r="F21" s="78"/>
      <c r="G21" s="78"/>
      <c r="H21" s="78"/>
      <c r="I21" s="77">
        <v>3144</v>
      </c>
      <c r="J21" s="35">
        <v>261.3</v>
      </c>
      <c r="K21" s="93">
        <f t="shared" si="0"/>
        <v>265.77</v>
      </c>
      <c r="L21" s="35">
        <f t="shared" si="1"/>
        <v>132.88</v>
      </c>
      <c r="M21" s="35">
        <f>ROUND(K21*(1-[1]FODTERAPINØGLE!$J$17/100),2)</f>
        <v>132.88999999999999</v>
      </c>
      <c r="N21" s="5"/>
      <c r="O21" s="6"/>
    </row>
    <row r="22" spans="1:15" x14ac:dyDescent="0.25">
      <c r="A22" s="73" t="s">
        <v>63</v>
      </c>
      <c r="B22" s="75"/>
      <c r="C22" s="34"/>
      <c r="D22" s="74"/>
      <c r="E22" s="74"/>
      <c r="F22" s="74"/>
      <c r="G22" s="74"/>
      <c r="H22" s="74"/>
      <c r="I22" s="75">
        <v>3145</v>
      </c>
      <c r="J22" s="34">
        <v>348.43</v>
      </c>
      <c r="K22" s="94">
        <f t="shared" si="0"/>
        <v>354.39</v>
      </c>
      <c r="L22" s="34">
        <f t="shared" si="1"/>
        <v>177.19</v>
      </c>
      <c r="M22" s="34">
        <f>ROUND(K22*(1-[1]FODTERAPINØGLE!$J$17/100),2)</f>
        <v>177.2</v>
      </c>
      <c r="N22" s="5"/>
      <c r="O22" s="6"/>
    </row>
    <row r="23" spans="1:15" x14ac:dyDescent="0.25">
      <c r="A23" s="80" t="s">
        <v>65</v>
      </c>
      <c r="B23" s="78"/>
      <c r="C23" s="78"/>
      <c r="D23" s="78"/>
      <c r="E23" s="78"/>
      <c r="F23" s="78"/>
      <c r="G23" s="78"/>
      <c r="H23" s="78"/>
      <c r="I23" s="77"/>
      <c r="J23" s="35"/>
      <c r="K23" s="93"/>
      <c r="L23" s="35"/>
      <c r="M23" s="35"/>
      <c r="N23" s="5"/>
      <c r="O23" s="6"/>
    </row>
    <row r="24" spans="1:15" x14ac:dyDescent="0.25">
      <c r="A24" s="73" t="s">
        <v>65</v>
      </c>
      <c r="B24" s="74"/>
      <c r="C24" s="74"/>
      <c r="D24" s="74"/>
      <c r="E24" s="74"/>
      <c r="F24" s="74"/>
      <c r="G24" s="74"/>
      <c r="H24" s="74"/>
      <c r="I24" s="75">
        <v>3150</v>
      </c>
      <c r="J24" s="34">
        <v>174.22</v>
      </c>
      <c r="K24" s="94">
        <f t="shared" si="0"/>
        <v>177.2</v>
      </c>
      <c r="L24" s="34">
        <f t="shared" si="1"/>
        <v>88.6</v>
      </c>
      <c r="M24" s="34">
        <f>ROUND(K24*(1-[1]FODTERAPINØGLE!$J$17/100),2)</f>
        <v>88.6</v>
      </c>
      <c r="N24" s="5"/>
      <c r="O24" s="6"/>
    </row>
    <row r="25" spans="1:15" x14ac:dyDescent="0.25">
      <c r="A25" s="76" t="s">
        <v>66</v>
      </c>
      <c r="B25" s="78"/>
      <c r="C25" s="78"/>
      <c r="D25" s="78"/>
      <c r="E25" s="78"/>
      <c r="F25" s="78"/>
      <c r="G25" s="78"/>
      <c r="H25" s="78"/>
      <c r="I25" s="77">
        <v>3151</v>
      </c>
      <c r="J25" s="35">
        <v>174.22</v>
      </c>
      <c r="K25" s="93">
        <f t="shared" si="0"/>
        <v>177.2</v>
      </c>
      <c r="L25" s="35">
        <f t="shared" si="1"/>
        <v>88.6</v>
      </c>
      <c r="M25" s="35">
        <f>ROUND(K25*(1-[1]FODTERAPINØGLE!$J$17/100),2)</f>
        <v>88.6</v>
      </c>
      <c r="N25" s="5"/>
      <c r="O25" s="6"/>
    </row>
    <row r="26" spans="1:15" x14ac:dyDescent="0.25">
      <c r="A26" s="79" t="s">
        <v>67</v>
      </c>
      <c r="B26" s="74"/>
      <c r="C26" s="74"/>
      <c r="D26" s="74"/>
      <c r="E26" s="74"/>
      <c r="F26" s="74"/>
      <c r="G26" s="74"/>
      <c r="H26" s="74"/>
      <c r="I26" s="75"/>
      <c r="J26" s="34"/>
      <c r="K26" s="94"/>
      <c r="L26" s="34"/>
      <c r="M26" s="34"/>
      <c r="N26" s="5"/>
      <c r="O26" s="6"/>
    </row>
    <row r="27" spans="1:15" x14ac:dyDescent="0.25">
      <c r="A27" s="76" t="s">
        <v>68</v>
      </c>
      <c r="B27" s="78"/>
      <c r="C27" s="78"/>
      <c r="D27" s="78"/>
      <c r="E27" s="78"/>
      <c r="F27" s="78"/>
      <c r="G27" s="78"/>
      <c r="H27" s="78"/>
      <c r="I27" s="77">
        <v>3152</v>
      </c>
      <c r="J27" s="84">
        <v>128.69999999999999</v>
      </c>
      <c r="K27" s="93">
        <f t="shared" si="0"/>
        <v>130.9</v>
      </c>
      <c r="L27" s="35">
        <f t="shared" si="1"/>
        <v>65.45</v>
      </c>
      <c r="M27" s="35">
        <f>ROUND(K27*(1-[1]FODTERAPINØGLE!$J$17/100),2)</f>
        <v>65.45</v>
      </c>
      <c r="N27" s="5"/>
      <c r="O27" s="6"/>
    </row>
    <row r="28" spans="1:15" x14ac:dyDescent="0.25">
      <c r="A28" s="73" t="s">
        <v>70</v>
      </c>
      <c r="B28" s="74"/>
      <c r="C28" s="74"/>
      <c r="D28" s="74"/>
      <c r="E28" s="74"/>
      <c r="F28" s="74"/>
      <c r="G28" s="74"/>
      <c r="H28" s="74"/>
      <c r="I28" s="75">
        <v>3153</v>
      </c>
      <c r="J28" s="97">
        <v>390</v>
      </c>
      <c r="K28" s="94">
        <f t="shared" si="0"/>
        <v>396.67</v>
      </c>
      <c r="L28" s="75">
        <f t="shared" si="1"/>
        <v>198.33</v>
      </c>
      <c r="M28" s="34">
        <f>ROUND(K28*(1-[1]FODTERAPINØGLE!$J$17/100),2)</f>
        <v>198.34</v>
      </c>
      <c r="N28" s="5"/>
      <c r="O28" s="6"/>
    </row>
    <row r="29" spans="1:15" x14ac:dyDescent="0.25">
      <c r="A29" s="76" t="s">
        <v>71</v>
      </c>
      <c r="B29" s="77"/>
      <c r="C29" s="35"/>
      <c r="D29" s="78"/>
      <c r="E29" s="78"/>
      <c r="F29" s="78"/>
      <c r="G29" s="78"/>
      <c r="H29" s="78"/>
      <c r="I29" s="77">
        <v>3154</v>
      </c>
      <c r="J29" s="84">
        <v>651.34</v>
      </c>
      <c r="K29" s="93">
        <f t="shared" si="0"/>
        <v>662.48</v>
      </c>
      <c r="L29" s="35">
        <f t="shared" si="1"/>
        <v>331.24</v>
      </c>
      <c r="M29" s="35">
        <f>ROUND(K29*(1-[1]FODTERAPINØGLE!$J$17/100),2)</f>
        <v>331.24</v>
      </c>
      <c r="N29" s="5"/>
      <c r="O29" s="6"/>
    </row>
    <row r="30" spans="1:15" x14ac:dyDescent="0.25">
      <c r="A30" s="73" t="s">
        <v>72</v>
      </c>
      <c r="B30" s="75"/>
      <c r="C30" s="34"/>
      <c r="D30" s="74"/>
      <c r="E30" s="74"/>
      <c r="F30" s="74"/>
      <c r="G30" s="74"/>
      <c r="H30" s="74"/>
      <c r="I30" s="75">
        <v>3155</v>
      </c>
      <c r="J30" s="97">
        <v>1173.97</v>
      </c>
      <c r="K30" s="94">
        <f t="shared" si="0"/>
        <v>1194.04</v>
      </c>
      <c r="L30" s="34">
        <f t="shared" si="1"/>
        <v>597.02</v>
      </c>
      <c r="M30" s="34">
        <f>ROUND(K30*(1-[1]FODTERAPINØGLE!$J$17/100),2)</f>
        <v>597.02</v>
      </c>
      <c r="N30" s="5"/>
      <c r="O30" s="6"/>
    </row>
    <row r="31" spans="1:15" x14ac:dyDescent="0.25">
      <c r="A31" s="76" t="s">
        <v>73</v>
      </c>
      <c r="B31" s="78"/>
      <c r="C31" s="78"/>
      <c r="D31" s="78"/>
      <c r="E31" s="78"/>
      <c r="F31" s="78"/>
      <c r="G31" s="78"/>
      <c r="H31" s="78"/>
      <c r="I31" s="77">
        <v>3156</v>
      </c>
      <c r="J31" s="84">
        <v>1173.97</v>
      </c>
      <c r="K31" s="93">
        <f t="shared" si="0"/>
        <v>1194.04</v>
      </c>
      <c r="L31" s="35">
        <f t="shared" si="1"/>
        <v>597.02</v>
      </c>
      <c r="M31" s="35">
        <f>ROUND(K31*(1-[1]FODTERAPINØGLE!$J$17/100),2)</f>
        <v>597.02</v>
      </c>
      <c r="N31" s="5"/>
      <c r="O31" s="6"/>
    </row>
    <row r="32" spans="1:15" x14ac:dyDescent="0.25">
      <c r="A32" s="73" t="s">
        <v>74</v>
      </c>
      <c r="B32" s="74"/>
      <c r="C32" s="74"/>
      <c r="D32" s="74"/>
      <c r="E32" s="74"/>
      <c r="F32" s="74"/>
      <c r="G32" s="74"/>
      <c r="H32" s="74"/>
      <c r="I32" s="75">
        <v>3157</v>
      </c>
      <c r="J32" s="97">
        <v>1957.97</v>
      </c>
      <c r="K32" s="94">
        <f t="shared" si="0"/>
        <v>1991.45</v>
      </c>
      <c r="L32" s="34">
        <f t="shared" si="1"/>
        <v>995.72</v>
      </c>
      <c r="M32" s="34">
        <f>ROUND(K32*(1-[1]FODTERAPINØGLE!$J$17/100),2)</f>
        <v>995.73</v>
      </c>
      <c r="N32" s="5"/>
      <c r="O32" s="6"/>
    </row>
    <row r="33" spans="1:15" x14ac:dyDescent="0.25">
      <c r="A33" s="76" t="s">
        <v>75</v>
      </c>
      <c r="B33" s="78"/>
      <c r="C33" s="78"/>
      <c r="D33" s="78"/>
      <c r="E33" s="78"/>
      <c r="F33" s="78"/>
      <c r="G33" s="78"/>
      <c r="H33" s="78"/>
      <c r="I33" s="77">
        <v>3158</v>
      </c>
      <c r="J33" s="84">
        <v>308.69</v>
      </c>
      <c r="K33" s="93">
        <f t="shared" si="0"/>
        <v>313.97000000000003</v>
      </c>
      <c r="L33" s="35">
        <f t="shared" si="1"/>
        <v>156.98000000000002</v>
      </c>
      <c r="M33" s="35">
        <f>ROUND(K33*(1-[1]FODTERAPINØGLE!$J$17/100),2)</f>
        <v>156.99</v>
      </c>
      <c r="N33" s="5"/>
      <c r="O33" s="6"/>
    </row>
    <row r="34" spans="1:15" x14ac:dyDescent="0.25">
      <c r="A34" s="95" t="s">
        <v>76</v>
      </c>
      <c r="B34" s="74"/>
      <c r="C34" s="74"/>
      <c r="D34" s="74"/>
      <c r="E34" s="74"/>
      <c r="F34" s="74"/>
      <c r="G34" s="74"/>
      <c r="H34" s="74"/>
      <c r="I34" s="75">
        <v>3159</v>
      </c>
      <c r="J34" s="97">
        <v>393.97</v>
      </c>
      <c r="K34" s="92">
        <f t="shared" si="0"/>
        <v>400.71</v>
      </c>
      <c r="L34" s="34">
        <f t="shared" si="1"/>
        <v>200.34999999999997</v>
      </c>
      <c r="M34" s="34">
        <f>ROUND(K34*(1-[1]FODTERAPINØGLE!$J$17/100),2)</f>
        <v>200.36</v>
      </c>
      <c r="N34" s="5"/>
      <c r="O34" s="6"/>
    </row>
    <row r="35" spans="1:15" x14ac:dyDescent="0.25">
      <c r="A35" s="80" t="s">
        <v>81</v>
      </c>
      <c r="B35" s="78"/>
      <c r="C35" s="78"/>
      <c r="D35" s="78"/>
      <c r="E35" s="78"/>
      <c r="F35" s="78"/>
      <c r="G35" s="78"/>
      <c r="H35" s="78"/>
      <c r="I35" s="77"/>
      <c r="J35" s="35"/>
      <c r="K35" s="93"/>
      <c r="L35" s="35"/>
      <c r="M35" s="35"/>
      <c r="N35" s="5"/>
      <c r="O35" s="6"/>
    </row>
    <row r="36" spans="1:15" x14ac:dyDescent="0.25">
      <c r="A36" s="73" t="s">
        <v>82</v>
      </c>
      <c r="B36" s="74"/>
      <c r="C36" s="74"/>
      <c r="D36" s="74"/>
      <c r="E36" s="74"/>
      <c r="F36" s="74"/>
      <c r="G36" s="74"/>
      <c r="H36" s="74"/>
      <c r="I36" s="75">
        <v>3172</v>
      </c>
      <c r="J36" s="34">
        <v>307.95999999999998</v>
      </c>
      <c r="K36" s="92">
        <f t="shared" si="0"/>
        <v>313.23</v>
      </c>
      <c r="L36" s="34">
        <f t="shared" si="1"/>
        <v>156.61000000000001</v>
      </c>
      <c r="M36" s="34">
        <f>ROUND(K36*(1-[1]FODTERAPINØGLE!$J$17/100),2)</f>
        <v>156.62</v>
      </c>
      <c r="N36" s="5"/>
      <c r="O36" s="6"/>
    </row>
    <row r="37" spans="1:15" x14ac:dyDescent="0.25">
      <c r="A37" s="76" t="s">
        <v>83</v>
      </c>
      <c r="B37" s="78"/>
      <c r="C37" s="78"/>
      <c r="D37" s="78"/>
      <c r="E37" s="78"/>
      <c r="F37" s="78"/>
      <c r="G37" s="78"/>
      <c r="H37" s="78"/>
      <c r="I37" s="77">
        <v>3173</v>
      </c>
      <c r="J37" s="35">
        <v>447.25</v>
      </c>
      <c r="K37" s="93">
        <f t="shared" si="0"/>
        <v>454.9</v>
      </c>
      <c r="L37" s="35">
        <f t="shared" si="1"/>
        <v>227.45</v>
      </c>
      <c r="M37" s="77">
        <f>ROUND(K37*(1-[1]FODTERAPINØGLE!$J$17/100),2)</f>
        <v>227.45</v>
      </c>
      <c r="N37" s="5"/>
      <c r="O37" s="6"/>
    </row>
    <row r="38" spans="1:15" x14ac:dyDescent="0.25">
      <c r="A38" s="73" t="s">
        <v>84</v>
      </c>
      <c r="B38" s="74"/>
      <c r="C38" s="74"/>
      <c r="D38" s="74"/>
      <c r="E38" s="74"/>
      <c r="F38" s="74"/>
      <c r="G38" s="74"/>
      <c r="H38" s="74"/>
      <c r="I38" s="75">
        <v>3174</v>
      </c>
      <c r="J38" s="34">
        <v>491.58</v>
      </c>
      <c r="K38" s="92">
        <f t="shared" si="0"/>
        <v>499.99</v>
      </c>
      <c r="L38" s="34">
        <f t="shared" si="1"/>
        <v>249.99</v>
      </c>
      <c r="M38" s="34">
        <f>ROUND(K38*(1-[1]FODTERAPINØGLE!$J$17/100),2)</f>
        <v>250</v>
      </c>
      <c r="N38" s="5"/>
      <c r="O38" s="6"/>
    </row>
    <row r="39" spans="1:15" x14ac:dyDescent="0.25">
      <c r="A39" s="76" t="s">
        <v>85</v>
      </c>
      <c r="B39" s="78"/>
      <c r="C39" s="78"/>
      <c r="D39" s="78"/>
      <c r="E39" s="78"/>
      <c r="F39" s="78"/>
      <c r="G39" s="78"/>
      <c r="H39" s="78"/>
      <c r="I39" s="77">
        <v>3175</v>
      </c>
      <c r="J39" s="35">
        <v>226.69</v>
      </c>
      <c r="K39" s="93">
        <f t="shared" si="0"/>
        <v>230.57</v>
      </c>
      <c r="L39" s="35">
        <f t="shared" si="1"/>
        <v>115.27999999999999</v>
      </c>
      <c r="M39" s="35">
        <f>ROUND(K39*(1-[1]FODTERAPINØGLE!$J$17/100),2)</f>
        <v>115.29</v>
      </c>
      <c r="N39" s="5"/>
      <c r="O39" s="6"/>
    </row>
    <row r="40" spans="1:15" x14ac:dyDescent="0.25">
      <c r="A40" s="73" t="s">
        <v>86</v>
      </c>
      <c r="B40" s="75"/>
      <c r="C40" s="34"/>
      <c r="D40" s="74"/>
      <c r="E40" s="74"/>
      <c r="F40" s="74"/>
      <c r="G40" s="74"/>
      <c r="H40" s="74"/>
      <c r="I40" s="75">
        <v>3176</v>
      </c>
      <c r="J40" s="34">
        <v>181.1</v>
      </c>
      <c r="K40" s="92">
        <f t="shared" si="0"/>
        <v>184.2</v>
      </c>
      <c r="L40" s="34">
        <f t="shared" si="1"/>
        <v>92.1</v>
      </c>
      <c r="M40" s="34">
        <f>ROUND(K40*(1-[1]FODTERAPINØGLE!$J$17/100),2)</f>
        <v>92.1</v>
      </c>
      <c r="N40" s="5"/>
      <c r="O40" s="6"/>
    </row>
    <row r="41" spans="1:15" x14ac:dyDescent="0.25">
      <c r="A41" s="76" t="s">
        <v>87</v>
      </c>
      <c r="B41" s="77"/>
      <c r="C41" s="35"/>
      <c r="D41" s="78"/>
      <c r="E41" s="78"/>
      <c r="F41" s="78"/>
      <c r="G41" s="78"/>
      <c r="H41" s="78"/>
      <c r="I41" s="77">
        <v>3177</v>
      </c>
      <c r="J41" s="35">
        <v>0</v>
      </c>
      <c r="K41" s="93">
        <f t="shared" si="0"/>
        <v>0</v>
      </c>
      <c r="L41" s="35">
        <f t="shared" si="1"/>
        <v>0</v>
      </c>
      <c r="M41" s="35">
        <f>ROUND(K41*(1-[1]FODTERAPINØGLE!$J$17/100),2)</f>
        <v>0</v>
      </c>
      <c r="N41" s="5"/>
      <c r="O41" s="6"/>
    </row>
    <row r="42" spans="1:15" x14ac:dyDescent="0.25">
      <c r="A42" s="79" t="s">
        <v>88</v>
      </c>
      <c r="B42" s="74"/>
      <c r="C42" s="74"/>
      <c r="D42" s="74"/>
      <c r="E42" s="74"/>
      <c r="F42" s="74"/>
      <c r="G42" s="74"/>
      <c r="H42" s="74"/>
      <c r="I42" s="75"/>
      <c r="J42" s="34"/>
      <c r="K42" s="92"/>
      <c r="L42" s="34"/>
      <c r="M42" s="34"/>
      <c r="N42" s="5"/>
      <c r="O42" s="6"/>
    </row>
    <row r="43" spans="1:15" x14ac:dyDescent="0.25">
      <c r="A43" s="76" t="s">
        <v>89</v>
      </c>
      <c r="B43" s="78"/>
      <c r="C43" s="78"/>
      <c r="D43" s="78"/>
      <c r="E43" s="78"/>
      <c r="F43" s="78"/>
      <c r="G43" s="78"/>
      <c r="H43" s="78"/>
      <c r="I43" s="77">
        <v>3164</v>
      </c>
      <c r="J43" s="77">
        <v>106.49</v>
      </c>
      <c r="K43" s="93">
        <f t="shared" si="0"/>
        <v>108.31</v>
      </c>
      <c r="L43" s="35">
        <f t="shared" si="1"/>
        <v>54.150000000000006</v>
      </c>
      <c r="M43" s="77">
        <f>ROUND(K43*(1-[1]FODTERAPINØGLE!$J$17/100),2)</f>
        <v>54.16</v>
      </c>
      <c r="N43" s="5"/>
      <c r="O43" s="6"/>
    </row>
    <row r="44" spans="1:15" x14ac:dyDescent="0.25">
      <c r="A44" s="73" t="s">
        <v>90</v>
      </c>
      <c r="B44" s="74"/>
      <c r="C44" s="74"/>
      <c r="D44" s="74"/>
      <c r="E44" s="74"/>
      <c r="F44" s="74"/>
      <c r="G44" s="74"/>
      <c r="H44" s="74"/>
      <c r="I44" s="75">
        <v>3165</v>
      </c>
      <c r="J44" s="34">
        <v>127.55</v>
      </c>
      <c r="K44" s="92">
        <f t="shared" si="0"/>
        <v>129.72999999999999</v>
      </c>
      <c r="L44" s="34">
        <f t="shared" si="1"/>
        <v>64.859999999999985</v>
      </c>
      <c r="M44" s="34">
        <f>ROUND(K44*(1-[1]FODTERAPINØGLE!$J$17/100),2)</f>
        <v>64.87</v>
      </c>
      <c r="N44" s="5"/>
      <c r="O44" s="6"/>
    </row>
    <row r="45" spans="1:15" x14ac:dyDescent="0.25">
      <c r="A45" s="76" t="s">
        <v>91</v>
      </c>
      <c r="B45" s="78"/>
      <c r="C45" s="78"/>
      <c r="D45" s="78"/>
      <c r="E45" s="78"/>
      <c r="F45" s="78"/>
      <c r="G45" s="78"/>
      <c r="H45" s="78"/>
      <c r="I45" s="77">
        <v>3166</v>
      </c>
      <c r="J45" s="35">
        <v>173.4</v>
      </c>
      <c r="K45" s="93">
        <f t="shared" si="0"/>
        <v>176.37</v>
      </c>
      <c r="L45" s="77">
        <f t="shared" si="1"/>
        <v>88.18</v>
      </c>
      <c r="M45" s="77">
        <f>ROUND(K45*(1-[1]FODTERAPINØGLE!$J$17/100),2)</f>
        <v>88.19</v>
      </c>
      <c r="N45" s="5"/>
      <c r="O45" s="6"/>
    </row>
    <row r="46" spans="1:15" x14ac:dyDescent="0.25">
      <c r="A46" s="73" t="s">
        <v>92</v>
      </c>
      <c r="B46" s="75"/>
      <c r="C46" s="34"/>
      <c r="D46" s="74"/>
      <c r="E46" s="74"/>
      <c r="F46" s="74"/>
      <c r="G46" s="74"/>
      <c r="H46" s="74"/>
      <c r="I46" s="75">
        <v>3167</v>
      </c>
      <c r="J46" s="34">
        <v>106.49</v>
      </c>
      <c r="K46" s="92">
        <f t="shared" si="0"/>
        <v>108.31</v>
      </c>
      <c r="L46" s="34">
        <f t="shared" si="1"/>
        <v>108.31</v>
      </c>
      <c r="M46" s="34">
        <v>0</v>
      </c>
      <c r="N46" s="5"/>
      <c r="O46" s="6"/>
    </row>
    <row r="47" spans="1:15" x14ac:dyDescent="0.25">
      <c r="A47" s="76" t="s">
        <v>93</v>
      </c>
      <c r="B47" s="77"/>
      <c r="C47" s="35"/>
      <c r="D47" s="78"/>
      <c r="E47" s="78"/>
      <c r="F47" s="78"/>
      <c r="G47" s="78"/>
      <c r="H47" s="78"/>
      <c r="I47" s="77">
        <v>3168</v>
      </c>
      <c r="J47" s="35">
        <v>127.55</v>
      </c>
      <c r="K47" s="93">
        <f t="shared" si="0"/>
        <v>129.72999999999999</v>
      </c>
      <c r="L47" s="35">
        <f t="shared" si="1"/>
        <v>129.72999999999999</v>
      </c>
      <c r="M47" s="35">
        <v>0</v>
      </c>
      <c r="N47" s="5"/>
      <c r="O47" s="6"/>
    </row>
    <row r="48" spans="1:15" x14ac:dyDescent="0.25">
      <c r="A48" s="73" t="s">
        <v>94</v>
      </c>
      <c r="B48" s="74"/>
      <c r="C48" s="74"/>
      <c r="D48" s="74"/>
      <c r="E48" s="74"/>
      <c r="F48" s="74"/>
      <c r="G48" s="74"/>
      <c r="H48" s="74"/>
      <c r="I48" s="75">
        <v>3169</v>
      </c>
      <c r="J48" s="34">
        <v>173.4</v>
      </c>
      <c r="K48" s="92">
        <f t="shared" si="0"/>
        <v>176.37</v>
      </c>
      <c r="L48" s="34">
        <f t="shared" si="1"/>
        <v>176.37</v>
      </c>
      <c r="M48" s="34">
        <v>0</v>
      </c>
      <c r="N48" s="5"/>
      <c r="O48" s="6"/>
    </row>
    <row r="49" spans="1:15" x14ac:dyDescent="0.25">
      <c r="A49" s="76" t="s">
        <v>95</v>
      </c>
      <c r="B49" s="78"/>
      <c r="C49" s="78"/>
      <c r="D49" s="78"/>
      <c r="E49" s="78"/>
      <c r="F49" s="78"/>
      <c r="G49" s="78"/>
      <c r="H49" s="78"/>
      <c r="I49" s="77">
        <v>3178</v>
      </c>
      <c r="J49" s="35">
        <v>0</v>
      </c>
      <c r="K49" s="93">
        <f t="shared" si="0"/>
        <v>0</v>
      </c>
      <c r="L49" s="35">
        <f t="shared" si="1"/>
        <v>0</v>
      </c>
      <c r="M49" s="35">
        <f>ROUND(K49*(1-[1]FODTERAPINØGLE!$J$14/100),2)</f>
        <v>0</v>
      </c>
      <c r="N49" s="5"/>
      <c r="O49" s="6"/>
    </row>
    <row r="50" spans="1:15" x14ac:dyDescent="0.25">
      <c r="A50" s="79" t="s">
        <v>96</v>
      </c>
      <c r="B50" s="74"/>
      <c r="C50" s="74"/>
      <c r="D50" s="74"/>
      <c r="E50" s="74"/>
      <c r="F50" s="74"/>
      <c r="G50" s="74"/>
      <c r="H50" s="74"/>
      <c r="I50" s="75"/>
      <c r="J50" s="34"/>
      <c r="K50" s="34"/>
      <c r="L50" s="34"/>
      <c r="M50" s="34"/>
      <c r="N50" s="5"/>
      <c r="O50" s="6"/>
    </row>
    <row r="51" spans="1:15" x14ac:dyDescent="0.25">
      <c r="A51" s="76" t="s">
        <v>13</v>
      </c>
      <c r="B51" s="78"/>
      <c r="C51" s="78"/>
      <c r="D51" s="78"/>
      <c r="E51" s="78"/>
      <c r="F51" s="78"/>
      <c r="G51" s="78"/>
      <c r="H51" s="78"/>
      <c r="I51" s="77">
        <v>3001</v>
      </c>
      <c r="J51" s="35"/>
      <c r="K51" s="77"/>
      <c r="L51" s="77"/>
      <c r="M51" s="35">
        <f>[1]FODTERAPINØGLE!E21</f>
        <v>3.94</v>
      </c>
      <c r="N51" s="5"/>
      <c r="O51" s="6"/>
    </row>
    <row r="52" spans="1:15" x14ac:dyDescent="0.25">
      <c r="A52" s="73" t="s">
        <v>97</v>
      </c>
      <c r="B52" s="75"/>
      <c r="C52" s="34"/>
      <c r="D52" s="74"/>
      <c r="E52" s="74"/>
      <c r="F52" s="74"/>
      <c r="G52" s="74"/>
      <c r="H52" s="74"/>
      <c r="I52" s="75">
        <v>3002</v>
      </c>
      <c r="J52" s="34"/>
      <c r="K52" s="34"/>
      <c r="L52" s="34"/>
      <c r="M52" s="34">
        <f>[1]FODTERAPINØGLE!E22</f>
        <v>2.2799999999999998</v>
      </c>
      <c r="N52" s="5"/>
      <c r="O52" s="6"/>
    </row>
    <row r="53" spans="1:15" x14ac:dyDescent="0.25">
      <c r="A53" s="7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6"/>
    </row>
    <row r="54" spans="1:15" ht="15.75" thickBot="1" x14ac:dyDescent="0.3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2"/>
    </row>
  </sheetData>
  <pageMargins left="0.25" right="0.25" top="0.75" bottom="0.75" header="0.3" footer="0.3"/>
  <pageSetup paperSize="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C2B80AD38490C449BE527F464102D03" ma:contentTypeVersion="14" ma:contentTypeDescription="Opret et nyt dokument." ma:contentTypeScope="" ma:versionID="b3754906bdb2554c887811a57ad410bb">
  <xsd:schema xmlns:xsd="http://www.w3.org/2001/XMLSchema" xmlns:xs="http://www.w3.org/2001/XMLSchema" xmlns:p="http://schemas.microsoft.com/office/2006/metadata/properties" xmlns:ns2="0d8da723-ccb0-4a91-a04f-c754a37c31f1" xmlns:ns3="b6541e9a-6a0f-4de1-93ee-008b40c3dae5" targetNamespace="http://schemas.microsoft.com/office/2006/metadata/properties" ma:root="true" ma:fieldsID="80e99a23985af56c1db48d1074bef08b" ns2:_="" ns3:_="">
    <xsd:import namespace="0d8da723-ccb0-4a91-a04f-c754a37c31f1"/>
    <xsd:import namespace="b6541e9a-6a0f-4de1-93ee-008b40c3da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d8da723-ccb0-4a91-a04f-c754a37c31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541e9a-6a0f-4de1-93ee-008b40c3dae5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12B64A-963F-41E0-8ADD-2BF060423571}">
  <ds:schemaRefs>
    <ds:schemaRef ds:uri="http://schemas.microsoft.com/office/2006/metadata/properties"/>
    <ds:schemaRef ds:uri="http://schemas.microsoft.com/office/2006/documentManagement/types"/>
    <ds:schemaRef ds:uri="0d8da723-ccb0-4a91-a04f-c754a37c31f1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b6541e9a-6a0f-4de1-93ee-008b40c3dae5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DAE2BCB-206F-4275-A1D7-DC8BCDCDC3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4013BF-74B9-4133-8805-2B1BB3C9B1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d8da723-ccb0-4a91-a04f-c754a37c31f1"/>
    <ds:schemaRef ds:uri="b6541e9a-6a0f-4de1-93ee-008b40c3dae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FODTERAPINØGLE</vt:lpstr>
      <vt:lpstr>FODTERAPIBEREGN</vt:lpstr>
      <vt:lpstr>39A</vt:lpstr>
      <vt:lpstr>39B</vt:lpstr>
      <vt:lpstr>39C</vt:lpstr>
      <vt:lpstr>39D</vt:lpstr>
      <vt:lpstr>39E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Kirsten  Andersen</dc:creator>
  <cp:keywords/>
  <dc:description/>
  <cp:lastModifiedBy>Kirsten  Andersen</cp:lastModifiedBy>
  <cp:revision/>
  <dcterms:created xsi:type="dcterms:W3CDTF">2026-03-23T13:08:25Z</dcterms:created>
  <dcterms:modified xsi:type="dcterms:W3CDTF">2026-03-31T12:06:06Z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0x0101007C2B80AD38490C449BE527F464102D03</vt:lpwstr>
  </property>
</Properties>
</file>